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Karta przedsięwzięcia termomode" sheetId="2" r:id="rId1"/>
    <sheet name="Efekty ekologiczne" sheetId="4" state="hidden" r:id="rId2"/>
    <sheet name="przeliczniki" sheetId="3" state="hidden" r:id="rId3"/>
  </sheets>
  <definedNames>
    <definedName name="_xlnm.Print_Area" localSheetId="0">'Karta przedsięwzięcia termomode'!$A$1:$E$36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3" l="1"/>
  <c r="R4" i="3"/>
  <c r="Q5" i="3"/>
  <c r="R5" i="3"/>
  <c r="Q6" i="3"/>
  <c r="R6" i="3"/>
  <c r="Q7" i="3"/>
  <c r="R7" i="3"/>
  <c r="Q8" i="3"/>
  <c r="R8" i="3"/>
  <c r="Q9" i="3"/>
  <c r="R9" i="3"/>
  <c r="Q10" i="3"/>
  <c r="R10" i="3"/>
  <c r="Q3" i="3"/>
  <c r="R3" i="3"/>
  <c r="O4" i="3"/>
  <c r="P4" i="3"/>
  <c r="O5" i="3"/>
  <c r="P5" i="3"/>
  <c r="O6" i="3"/>
  <c r="P6" i="3"/>
  <c r="O7" i="3"/>
  <c r="P7" i="3"/>
  <c r="O8" i="3"/>
  <c r="P8" i="3"/>
  <c r="O9" i="3"/>
  <c r="P9" i="3"/>
  <c r="O10" i="3"/>
  <c r="P10" i="3"/>
  <c r="O3" i="3"/>
  <c r="P3" i="3"/>
  <c r="K4" i="3"/>
  <c r="K5" i="3"/>
  <c r="K6" i="3"/>
  <c r="K7" i="3"/>
  <c r="K8" i="3"/>
  <c r="K9" i="3"/>
  <c r="K10" i="3"/>
  <c r="K3" i="3"/>
  <c r="M4" i="3"/>
  <c r="N4" i="3"/>
  <c r="M5" i="3"/>
  <c r="N5" i="3"/>
  <c r="M6" i="3"/>
  <c r="N6" i="3"/>
  <c r="M7" i="3"/>
  <c r="N7" i="3"/>
  <c r="M8" i="3"/>
  <c r="N8" i="3"/>
  <c r="M9" i="3"/>
  <c r="N9" i="3"/>
  <c r="M10" i="3"/>
  <c r="N10" i="3"/>
  <c r="M3" i="3"/>
  <c r="N3" i="3"/>
  <c r="R11" i="3"/>
  <c r="P11" i="3"/>
  <c r="N11" i="3"/>
  <c r="O70" i="3"/>
  <c r="N70" i="3"/>
  <c r="O71" i="3"/>
  <c r="N71" i="3"/>
  <c r="O72" i="3"/>
  <c r="N72" i="3"/>
  <c r="O57" i="3"/>
  <c r="N57" i="3"/>
  <c r="O58" i="3"/>
  <c r="N58" i="3"/>
  <c r="O59" i="3"/>
  <c r="O62" i="3"/>
  <c r="O63" i="3"/>
  <c r="O64" i="3"/>
  <c r="O65" i="3"/>
  <c r="O66" i="3"/>
  <c r="O67" i="3"/>
  <c r="O68" i="3"/>
  <c r="O69" i="3"/>
  <c r="O74" i="3"/>
  <c r="O61" i="3"/>
  <c r="O55" i="3"/>
  <c r="N55" i="3"/>
  <c r="O56" i="3"/>
  <c r="N56" i="3"/>
  <c r="N69" i="3"/>
  <c r="N68" i="3"/>
  <c r="N67" i="3"/>
  <c r="N66" i="3"/>
  <c r="N65" i="3"/>
  <c r="N64" i="3"/>
  <c r="N63" i="3"/>
  <c r="N62" i="3"/>
  <c r="N61" i="3"/>
  <c r="C55" i="3"/>
  <c r="C62" i="3"/>
  <c r="C61" i="3"/>
  <c r="C60" i="3"/>
  <c r="C59" i="3"/>
  <c r="C58" i="3"/>
  <c r="C57" i="3"/>
  <c r="C56" i="3"/>
  <c r="N74" i="3"/>
  <c r="E15" i="2"/>
  <c r="D21" i="2"/>
  <c r="D22" i="2"/>
  <c r="D20" i="2"/>
  <c r="H18" i="3"/>
  <c r="G18" i="3"/>
  <c r="F18" i="3"/>
  <c r="B20" i="4"/>
  <c r="B21" i="4"/>
  <c r="A115" i="3"/>
  <c r="D115" i="3"/>
  <c r="A116" i="3"/>
  <c r="D116" i="3"/>
  <c r="A117" i="3"/>
  <c r="A118" i="3"/>
  <c r="D118" i="3"/>
  <c r="A119" i="3"/>
  <c r="D119" i="3"/>
  <c r="A120" i="3"/>
  <c r="A114" i="3"/>
  <c r="D114" i="3"/>
  <c r="A5" i="4"/>
  <c r="C117" i="3"/>
  <c r="C120" i="3"/>
  <c r="D117" i="3"/>
  <c r="D120" i="3"/>
  <c r="D121" i="3"/>
  <c r="B14" i="4"/>
  <c r="A106" i="3"/>
  <c r="A107" i="3"/>
  <c r="A108" i="3"/>
  <c r="A102" i="3"/>
  <c r="A103" i="3"/>
  <c r="A104" i="3"/>
  <c r="A105" i="3"/>
  <c r="A101" i="3"/>
  <c r="A32" i="4"/>
  <c r="A35" i="4"/>
  <c r="A34" i="4"/>
  <c r="A33" i="4"/>
  <c r="B9" i="4"/>
  <c r="B33" i="4"/>
  <c r="B34" i="4"/>
  <c r="B35" i="4"/>
  <c r="B32" i="4"/>
  <c r="A75" i="3"/>
  <c r="A76" i="3"/>
  <c r="A74" i="3"/>
  <c r="A21" i="2"/>
  <c r="A22" i="2"/>
  <c r="A20" i="2"/>
  <c r="O47" i="3"/>
  <c r="N47" i="3"/>
  <c r="O48" i="3"/>
  <c r="N48" i="3"/>
  <c r="O49" i="3"/>
  <c r="N49" i="3"/>
  <c r="O50" i="3"/>
  <c r="N50" i="3"/>
  <c r="O51" i="3"/>
  <c r="N51" i="3"/>
  <c r="O52" i="3"/>
  <c r="N52" i="3"/>
  <c r="O53" i="3"/>
  <c r="N53" i="3"/>
  <c r="O54" i="3"/>
  <c r="N54" i="3"/>
  <c r="O46" i="3"/>
  <c r="N46" i="3"/>
  <c r="O32" i="3"/>
  <c r="N32" i="3"/>
  <c r="O33" i="3"/>
  <c r="N33" i="3"/>
  <c r="O34" i="3"/>
  <c r="N34" i="3"/>
  <c r="O35" i="3"/>
  <c r="N35" i="3"/>
  <c r="O36" i="3"/>
  <c r="N36" i="3"/>
  <c r="O37" i="3"/>
  <c r="N37" i="3"/>
  <c r="O38" i="3"/>
  <c r="N38" i="3"/>
  <c r="O39" i="3"/>
  <c r="N39" i="3"/>
  <c r="O40" i="3"/>
  <c r="N40" i="3"/>
  <c r="O41" i="3"/>
  <c r="N41" i="3"/>
  <c r="O42" i="3"/>
  <c r="N42" i="3"/>
  <c r="O31" i="3"/>
  <c r="N31" i="3"/>
  <c r="C43" i="3"/>
  <c r="C31" i="3"/>
  <c r="B53" i="3"/>
  <c r="C50" i="3"/>
  <c r="C49" i="3"/>
  <c r="C48" i="3"/>
  <c r="C47" i="3"/>
  <c r="C46" i="3"/>
  <c r="C45" i="3"/>
  <c r="C44" i="3"/>
  <c r="C38" i="3"/>
  <c r="C37" i="3"/>
  <c r="C36" i="3"/>
  <c r="C35" i="3"/>
  <c r="C34" i="3"/>
  <c r="C33" i="3"/>
  <c r="C32" i="3"/>
  <c r="N59" i="3"/>
  <c r="D15" i="2"/>
  <c r="N43" i="3"/>
  <c r="C15" i="2"/>
  <c r="B29" i="3"/>
  <c r="B28" i="3"/>
  <c r="O97" i="3"/>
  <c r="N97" i="3"/>
  <c r="O98" i="3"/>
  <c r="N98" i="3"/>
  <c r="O99" i="3"/>
  <c r="N99" i="3"/>
  <c r="O100" i="3"/>
  <c r="N100" i="3"/>
  <c r="O101" i="3"/>
  <c r="N101" i="3"/>
  <c r="O102" i="3"/>
  <c r="N102" i="3"/>
  <c r="O103" i="3"/>
  <c r="N103" i="3"/>
  <c r="O104" i="3"/>
  <c r="O96" i="3"/>
  <c r="N96" i="3"/>
  <c r="A32" i="2"/>
  <c r="A31" i="2"/>
  <c r="A30" i="2"/>
  <c r="A29" i="2"/>
  <c r="A28" i="2"/>
  <c r="B91" i="3"/>
  <c r="A91" i="3"/>
  <c r="B92" i="3"/>
  <c r="A92" i="3"/>
  <c r="B93" i="3"/>
  <c r="A93" i="3"/>
  <c r="B94" i="3"/>
  <c r="A94" i="3"/>
  <c r="B90" i="3"/>
  <c r="A90" i="3"/>
  <c r="J31" i="3"/>
  <c r="J43" i="3"/>
  <c r="J55" i="3"/>
  <c r="I31" i="3"/>
  <c r="I43" i="3"/>
  <c r="I55" i="3"/>
  <c r="H31" i="3"/>
  <c r="H43" i="3"/>
  <c r="H55" i="3"/>
  <c r="H65" i="3"/>
  <c r="G31" i="3"/>
  <c r="G43" i="3"/>
  <c r="F31" i="3"/>
  <c r="F43" i="3"/>
  <c r="F55" i="3"/>
  <c r="E18" i="3"/>
  <c r="E31" i="3"/>
  <c r="E43" i="3"/>
  <c r="D18" i="3"/>
  <c r="D31" i="3"/>
  <c r="D43" i="3"/>
  <c r="D55" i="3"/>
  <c r="C18" i="3"/>
  <c r="G12" i="3"/>
  <c r="F12" i="3"/>
  <c r="C20" i="3"/>
  <c r="C21" i="3"/>
  <c r="C22" i="3"/>
  <c r="C23" i="3"/>
  <c r="C24" i="3"/>
  <c r="C25" i="3"/>
  <c r="C19" i="3"/>
  <c r="O17" i="3"/>
  <c r="N17" i="3"/>
  <c r="O18" i="3"/>
  <c r="N18" i="3"/>
  <c r="O19" i="3"/>
  <c r="N19" i="3"/>
  <c r="O20" i="3"/>
  <c r="N20" i="3"/>
  <c r="O21" i="3"/>
  <c r="N21" i="3"/>
  <c r="O22" i="3"/>
  <c r="N22" i="3"/>
  <c r="O23" i="3"/>
  <c r="N23" i="3"/>
  <c r="O24" i="3"/>
  <c r="N24" i="3"/>
  <c r="O25" i="3"/>
  <c r="N25" i="3"/>
  <c r="O26" i="3"/>
  <c r="N26" i="3"/>
  <c r="O27" i="3"/>
  <c r="N27" i="3"/>
  <c r="O16" i="3"/>
  <c r="N16" i="3"/>
  <c r="G53" i="3"/>
  <c r="G55" i="3"/>
  <c r="E55" i="3"/>
  <c r="H62" i="3"/>
  <c r="D62" i="3"/>
  <c r="H61" i="3"/>
  <c r="D61" i="3"/>
  <c r="H60" i="3"/>
  <c r="D60" i="3"/>
  <c r="H59" i="3"/>
  <c r="D59" i="3"/>
  <c r="H58" i="3"/>
  <c r="D58" i="3"/>
  <c r="H57" i="3"/>
  <c r="D57" i="3"/>
  <c r="H56" i="3"/>
  <c r="D56" i="3"/>
  <c r="I62" i="3"/>
  <c r="I61" i="3"/>
  <c r="E60" i="3"/>
  <c r="I58" i="3"/>
  <c r="E57" i="3"/>
  <c r="G62" i="3"/>
  <c r="G61" i="3"/>
  <c r="G60" i="3"/>
  <c r="G59" i="3"/>
  <c r="G58" i="3"/>
  <c r="G57" i="3"/>
  <c r="G56" i="3"/>
  <c r="E62" i="3"/>
  <c r="I60" i="3"/>
  <c r="I59" i="3"/>
  <c r="E58" i="3"/>
  <c r="I56" i="3"/>
  <c r="J62" i="3"/>
  <c r="F62" i="3"/>
  <c r="J61" i="3"/>
  <c r="F61" i="3"/>
  <c r="J60" i="3"/>
  <c r="F60" i="3"/>
  <c r="J59" i="3"/>
  <c r="F59" i="3"/>
  <c r="J58" i="3"/>
  <c r="F58" i="3"/>
  <c r="J57" i="3"/>
  <c r="F57" i="3"/>
  <c r="J56" i="3"/>
  <c r="F56" i="3"/>
  <c r="E61" i="3"/>
  <c r="E59" i="3"/>
  <c r="I57" i="3"/>
  <c r="E56" i="3"/>
  <c r="H48" i="3"/>
  <c r="H44" i="3"/>
  <c r="G47" i="3"/>
  <c r="F50" i="3"/>
  <c r="F46" i="3"/>
  <c r="H37" i="3"/>
  <c r="H33" i="3"/>
  <c r="G36" i="3"/>
  <c r="F38" i="3"/>
  <c r="F33" i="3"/>
  <c r="G35" i="3"/>
  <c r="F32" i="3"/>
  <c r="G49" i="3"/>
  <c r="F48" i="3"/>
  <c r="H35" i="3"/>
  <c r="G33" i="3"/>
  <c r="F34" i="3"/>
  <c r="H49" i="3"/>
  <c r="G48" i="3"/>
  <c r="H34" i="3"/>
  <c r="G32" i="3"/>
  <c r="G34" i="3"/>
  <c r="H47" i="3"/>
  <c r="G50" i="3"/>
  <c r="G46" i="3"/>
  <c r="F49" i="3"/>
  <c r="F45" i="3"/>
  <c r="H36" i="3"/>
  <c r="H32" i="3"/>
  <c r="F37" i="3"/>
  <c r="H50" i="3"/>
  <c r="H46" i="3"/>
  <c r="G45" i="3"/>
  <c r="F44" i="3"/>
  <c r="G38" i="3"/>
  <c r="F36" i="3"/>
  <c r="H45" i="3"/>
  <c r="G44" i="3"/>
  <c r="F47" i="3"/>
  <c r="H38" i="3"/>
  <c r="G37" i="3"/>
  <c r="F35" i="3"/>
  <c r="H23" i="3"/>
  <c r="H19" i="3"/>
  <c r="F22" i="3"/>
  <c r="G23" i="3"/>
  <c r="G19" i="3"/>
  <c r="H22" i="3"/>
  <c r="F23" i="3"/>
  <c r="G22" i="3"/>
  <c r="F21" i="3"/>
  <c r="H25" i="3"/>
  <c r="H21" i="3"/>
  <c r="G25" i="3"/>
  <c r="F24" i="3"/>
  <c r="G21" i="3"/>
  <c r="F19" i="3"/>
  <c r="H24" i="3"/>
  <c r="H20" i="3"/>
  <c r="F25" i="3"/>
  <c r="G24" i="3"/>
  <c r="G20" i="3"/>
  <c r="F20" i="3"/>
  <c r="L5" i="3"/>
  <c r="L7" i="3"/>
  <c r="F41" i="3"/>
  <c r="C74" i="3"/>
  <c r="D74" i="3"/>
  <c r="G74" i="3"/>
  <c r="C76" i="3"/>
  <c r="D76" i="3"/>
  <c r="G76" i="3"/>
  <c r="C75" i="3"/>
  <c r="D75" i="3"/>
  <c r="G75" i="3"/>
  <c r="J50" i="3"/>
  <c r="I49" i="3"/>
  <c r="E49" i="3"/>
  <c r="D48" i="3"/>
  <c r="J46" i="3"/>
  <c r="I45" i="3"/>
  <c r="E45" i="3"/>
  <c r="D44" i="3"/>
  <c r="J37" i="3"/>
  <c r="I36" i="3"/>
  <c r="E36" i="3"/>
  <c r="D35" i="3"/>
  <c r="J33" i="3"/>
  <c r="E32" i="3"/>
  <c r="E23" i="3"/>
  <c r="D19" i="3"/>
  <c r="E50" i="3"/>
  <c r="D49" i="3"/>
  <c r="J47" i="3"/>
  <c r="I46" i="3"/>
  <c r="E37" i="3"/>
  <c r="D36" i="3"/>
  <c r="J34" i="3"/>
  <c r="I33" i="3"/>
  <c r="D25" i="3"/>
  <c r="D50" i="3"/>
  <c r="J48" i="3"/>
  <c r="I47" i="3"/>
  <c r="E47" i="3"/>
  <c r="D46" i="3"/>
  <c r="J44" i="3"/>
  <c r="I38" i="3"/>
  <c r="E38" i="3"/>
  <c r="D37" i="3"/>
  <c r="J35" i="3"/>
  <c r="I34" i="3"/>
  <c r="E34" i="3"/>
  <c r="D33" i="3"/>
  <c r="D20" i="3"/>
  <c r="E21" i="3"/>
  <c r="D24" i="3"/>
  <c r="E25" i="3"/>
  <c r="J49" i="3"/>
  <c r="I48" i="3"/>
  <c r="E48" i="3"/>
  <c r="D47" i="3"/>
  <c r="J45" i="3"/>
  <c r="I44" i="3"/>
  <c r="E44" i="3"/>
  <c r="D38" i="3"/>
  <c r="J36" i="3"/>
  <c r="I35" i="3"/>
  <c r="E35" i="3"/>
  <c r="D34" i="3"/>
  <c r="J32" i="3"/>
  <c r="E20" i="3"/>
  <c r="D23" i="3"/>
  <c r="E24" i="3"/>
  <c r="E19" i="3"/>
  <c r="I32" i="3"/>
  <c r="D22" i="3"/>
  <c r="I50" i="3"/>
  <c r="E46" i="3"/>
  <c r="D45" i="3"/>
  <c r="J38" i="3"/>
  <c r="I37" i="3"/>
  <c r="E33" i="3"/>
  <c r="D32" i="3"/>
  <c r="D21" i="3"/>
  <c r="E22" i="3"/>
  <c r="P89" i="3"/>
  <c r="A95" i="3"/>
  <c r="D88" i="3"/>
  <c r="L8" i="3"/>
  <c r="L3" i="3"/>
  <c r="L6" i="3"/>
  <c r="G28" i="3"/>
  <c r="N28" i="3"/>
  <c r="B15" i="2"/>
  <c r="G63" i="3"/>
  <c r="G65" i="3"/>
  <c r="J63" i="3"/>
  <c r="J65" i="3"/>
  <c r="E63" i="3"/>
  <c r="E65" i="3"/>
  <c r="F63" i="3"/>
  <c r="F65" i="3"/>
  <c r="H63" i="3"/>
  <c r="I63" i="3"/>
  <c r="I65" i="3"/>
  <c r="D63" i="3"/>
  <c r="D65" i="3"/>
  <c r="D39" i="3"/>
  <c r="D41" i="3"/>
  <c r="H26" i="3"/>
  <c r="H28" i="3"/>
  <c r="F88" i="3"/>
  <c r="H51" i="3"/>
  <c r="H53" i="3"/>
  <c r="E39" i="3"/>
  <c r="E41" i="3"/>
  <c r="F39" i="3"/>
  <c r="E51" i="3"/>
  <c r="E53" i="3"/>
  <c r="F26" i="3"/>
  <c r="D26" i="3"/>
  <c r="D28" i="3"/>
  <c r="G51" i="3"/>
  <c r="J39" i="3"/>
  <c r="J41" i="3"/>
  <c r="I51" i="3"/>
  <c r="I53" i="3"/>
  <c r="G39" i="3"/>
  <c r="G41" i="3"/>
  <c r="F51" i="3"/>
  <c r="F53" i="3"/>
  <c r="H39" i="3"/>
  <c r="H41" i="3"/>
  <c r="G26" i="3"/>
  <c r="E26" i="3"/>
  <c r="E28" i="3"/>
  <c r="J51" i="3"/>
  <c r="J53" i="3"/>
  <c r="I39" i="3"/>
  <c r="I41" i="3"/>
  <c r="D51" i="3"/>
  <c r="D53" i="3"/>
  <c r="G88" i="3"/>
  <c r="H88" i="3"/>
  <c r="E88" i="3"/>
  <c r="K12" i="3"/>
  <c r="F28" i="3"/>
  <c r="C65" i="3"/>
  <c r="E11" i="2"/>
  <c r="E16" i="2"/>
  <c r="C41" i="3"/>
  <c r="C11" i="2"/>
  <c r="C53" i="3"/>
  <c r="D11" i="2"/>
  <c r="C28" i="3"/>
  <c r="C73" i="3"/>
  <c r="E73" i="3"/>
  <c r="E17" i="2"/>
  <c r="D16" i="2"/>
  <c r="C16" i="2"/>
  <c r="C17" i="2"/>
  <c r="B11" i="2"/>
  <c r="D73" i="3"/>
  <c r="G73" i="3"/>
  <c r="C72" i="3"/>
  <c r="E72" i="3"/>
  <c r="D17" i="2"/>
  <c r="B16" i="2"/>
  <c r="L4" i="3"/>
  <c r="L11" i="3"/>
  <c r="C71" i="3"/>
  <c r="E71" i="3"/>
  <c r="D72" i="3"/>
  <c r="B17" i="2"/>
  <c r="L10" i="3"/>
  <c r="L9" i="3"/>
  <c r="D71" i="3"/>
  <c r="G71" i="3"/>
  <c r="G72" i="3"/>
  <c r="C70" i="3"/>
  <c r="E70" i="3"/>
  <c r="D70" i="3"/>
  <c r="G70" i="3"/>
  <c r="G77" i="3"/>
  <c r="A25" i="2"/>
  <c r="B28" i="2"/>
  <c r="B41" i="3"/>
  <c r="B30" i="2"/>
  <c r="B31" i="2"/>
  <c r="B32" i="2"/>
  <c r="B29" i="2"/>
</calcChain>
</file>

<file path=xl/sharedStrings.xml><?xml version="1.0" encoding="utf-8"?>
<sst xmlns="http://schemas.openxmlformats.org/spreadsheetml/2006/main" count="145" uniqueCount="123">
  <si>
    <t>okna i drzwi jednoszybowe</t>
  </si>
  <si>
    <t>1975-1982</t>
  </si>
  <si>
    <t>1983-1991</t>
  </si>
  <si>
    <t>1992-1997</t>
  </si>
  <si>
    <t>1998-2008</t>
  </si>
  <si>
    <t>2014-2016</t>
  </si>
  <si>
    <t>2009-2013</t>
  </si>
  <si>
    <t>do 1974</t>
  </si>
  <si>
    <t>bydgoskie</t>
  </si>
  <si>
    <t>toruńskie</t>
  </si>
  <si>
    <t>włocławskie</t>
  </si>
  <si>
    <t>pianka poliuretanowa w szczelnej osłonie</t>
  </si>
  <si>
    <t>maty i płyty z wełny mineralnej</t>
  </si>
  <si>
    <t>płyty ze styropianu</t>
  </si>
  <si>
    <t>maty z włókna szklanego</t>
  </si>
  <si>
    <t>płyty wiórowo-cementowe (suprema)</t>
  </si>
  <si>
    <t>paap asfaltowa</t>
  </si>
  <si>
    <t>płyta gipsowo-kartonowa</t>
  </si>
  <si>
    <t>deska sosnowa</t>
  </si>
  <si>
    <t>cegła pełna</t>
  </si>
  <si>
    <t>beton z kruszywa kamiennego</t>
  </si>
  <si>
    <t xml:space="preserve">pianka poliuretanowa </t>
  </si>
  <si>
    <t>drzwi zewnętrzne</t>
  </si>
  <si>
    <t>kWh/rok</t>
  </si>
  <si>
    <t>Redukcja emisji</t>
  </si>
  <si>
    <t>kotły gazowe</t>
  </si>
  <si>
    <t>kotły olejowe (olej opałowy lekki)</t>
  </si>
  <si>
    <t>kotły węglowe (węgiel kamienny)</t>
  </si>
  <si>
    <t>sieć miejska zasilana kotłami węglowymi</t>
  </si>
  <si>
    <t>kotły na biomase</t>
  </si>
  <si>
    <t>SO2</t>
  </si>
  <si>
    <t>NO2</t>
  </si>
  <si>
    <t>CO</t>
  </si>
  <si>
    <t>pył</t>
  </si>
  <si>
    <t>CO2</t>
  </si>
  <si>
    <t>kotły olejowe</t>
  </si>
  <si>
    <t>kotły węglowe wyprodukowane przed 1980 r.</t>
  </si>
  <si>
    <t>kotły węglowe wyprodukowane w latach 1980-2000</t>
  </si>
  <si>
    <t>kotły węglowe i na biomasę wyprodukowane po 2000 roku</t>
  </si>
  <si>
    <t>kotły elektryczne</t>
  </si>
  <si>
    <t>sieć cieplna zasilana z kotłowni węglowej</t>
  </si>
  <si>
    <t>sieć cieplna zasilana z kotłowni gazowej</t>
  </si>
  <si>
    <t>Rok budowy budynku (proszę wybrać z listy rozwijalnej)</t>
  </si>
  <si>
    <t>Lokalizacja (proszę wybrać byłe województwo)</t>
  </si>
  <si>
    <t>Rodzaj ogrzewania (proszę wybrać z listy rozwijalnej)</t>
  </si>
  <si>
    <t>Sprawność wytwarzania (proszę wybrać z listy rozwijalnej)</t>
  </si>
  <si>
    <t>Przegroda nr 1</t>
  </si>
  <si>
    <t>Rodzaj docieplanej przegrody (proszę wybrać z listy rozwijalnej)</t>
  </si>
  <si>
    <t>Współczynnik przenikania starej przegrody (przyjęty po wybraniu rodzaju przegrody)</t>
  </si>
  <si>
    <t>Powierzchnia docieplanej przegrody (podać powierzchnię w m2)</t>
  </si>
  <si>
    <t>Grubość docieplenia (podać grubość w m)</t>
  </si>
  <si>
    <t>Materiał docieplenia (proszę wybrać z listy rozwijalnej)</t>
  </si>
  <si>
    <t>Współczynnik przewodzenia ciepła (zostanie przyjęty automatycznie po podaniu powyższych danych)</t>
  </si>
  <si>
    <t>Przegroda nr 2</t>
  </si>
  <si>
    <t>Karta przedsięwzięcia termomodernizacyjnego</t>
  </si>
  <si>
    <t>Współczynnik przenikania przegrody po dociepleniu (zostanie policzony po podaniu powyższych danych)</t>
  </si>
  <si>
    <t>Oszczędności energii (policzona zostanie automatycznie)</t>
  </si>
  <si>
    <t>Redukcja emisji (liczy się automatycznie)</t>
  </si>
  <si>
    <t>Przegroda nr 3</t>
  </si>
  <si>
    <t>przegroda 1</t>
  </si>
  <si>
    <t>przegroda 2</t>
  </si>
  <si>
    <t>Wymian okien i drzwi</t>
  </si>
  <si>
    <t>Powierzchnia</t>
  </si>
  <si>
    <t>Współczynnik przenikania deklarowany przez Producenta</t>
  </si>
  <si>
    <t>oszczedność energii</t>
  </si>
  <si>
    <t>przegroda 3</t>
  </si>
  <si>
    <t>ile</t>
  </si>
  <si>
    <t>Wybierz materiał</t>
  </si>
  <si>
    <t>Pompy ciepła:</t>
  </si>
  <si>
    <t>Kolektory słoneczne:</t>
  </si>
  <si>
    <t xml:space="preserve">Instalacja fotowoltaiczna </t>
  </si>
  <si>
    <t>moc instalacji</t>
  </si>
  <si>
    <t>moc instalacji kW</t>
  </si>
  <si>
    <t>redukcja CO2</t>
  </si>
  <si>
    <t>kW</t>
  </si>
  <si>
    <t>kWh/kW</t>
  </si>
  <si>
    <t>Mg CO2/rok</t>
  </si>
  <si>
    <t>Wymiana źródła ciepła</t>
  </si>
  <si>
    <t>Istniejące źródło ciepła/Planowane źródło ciepła</t>
  </si>
  <si>
    <t>kocioł węglowy/kocioł olejowy</t>
  </si>
  <si>
    <t>kocioł węglowy/kocioł gazowy</t>
  </si>
  <si>
    <t>kocioł węglowy/kocioł elektryczny</t>
  </si>
  <si>
    <t>kocioł węglowy/ kocioł biomasowy</t>
  </si>
  <si>
    <t>kocioł węglowy/ kocioł węglowy</t>
  </si>
  <si>
    <t>kocioł olejowy/ kocioł olejowy</t>
  </si>
  <si>
    <t>kocioł gazowy/ kocioł gazowy</t>
  </si>
  <si>
    <t>kocioł biomasowy/ kocioł biomasowy</t>
  </si>
  <si>
    <t>Redukcja emisji zanieczyszczeń [Mg/rok]</t>
  </si>
  <si>
    <t>zastępowany rodzaj paliwa</t>
  </si>
  <si>
    <r>
      <t>wskażnik emisji CO</t>
    </r>
    <r>
      <rPr>
        <b/>
        <vertAlign val="subscript"/>
        <sz val="11"/>
        <color theme="1"/>
        <rFont val="Czcionka tekstu podstawowego"/>
        <charset val="238"/>
      </rPr>
      <t>2</t>
    </r>
    <r>
      <rPr>
        <b/>
        <sz val="11"/>
        <color theme="1"/>
        <rFont val="Czcionka tekstu podstawowego"/>
        <charset val="238"/>
      </rPr>
      <t xml:space="preserve"> (kg/GJ)</t>
    </r>
  </si>
  <si>
    <t>gaz ziemny</t>
  </si>
  <si>
    <t>olej opałowy</t>
  </si>
  <si>
    <t>węgiel kamienny</t>
  </si>
  <si>
    <t>energia elektryczna</t>
  </si>
  <si>
    <t>gaz płynny</t>
  </si>
  <si>
    <t>ciepło sieciowe</t>
  </si>
  <si>
    <t>inne</t>
  </si>
  <si>
    <t>redukcja emisji CO2</t>
  </si>
  <si>
    <t>Dla instalacji OZE:</t>
  </si>
  <si>
    <t>Objaśnienia:</t>
  </si>
  <si>
    <t>Należy wypełnić tylko białe pola lub wybrać z listy rozwijalnej.</t>
  </si>
  <si>
    <t>Należy wypełnić lub wybrać z list rozwijalnych dane wyłącznie w białych polach.</t>
  </si>
  <si>
    <t>Kartę wydrukować i załączyć do wniosku.</t>
  </si>
  <si>
    <t>Obliczenia efektów ekologicznych</t>
  </si>
  <si>
    <t xml:space="preserve"> </t>
  </si>
  <si>
    <t>Dotychczasowe roczne zużycie paliwa [Mg]</t>
  </si>
  <si>
    <t>Obliczeń nie trzeba drukować, wystarczy poprawnie wpisać wyniki we wniosku.</t>
  </si>
  <si>
    <t>strop pod nieogrzewanym poddaszem</t>
  </si>
  <si>
    <t>dach/ stropodach</t>
  </si>
  <si>
    <t>Ilość wytworzonej energii cieplnej</t>
  </si>
  <si>
    <t>ilość wytworzonej energii</t>
  </si>
  <si>
    <t xml:space="preserve">uzysk </t>
  </si>
  <si>
    <t>ilość wytworzonej energii elektrycznej</t>
  </si>
  <si>
    <t>Przegroda nr 4</t>
  </si>
  <si>
    <t>przegroda 4</t>
  </si>
  <si>
    <t>okna i drzwi balkonowe dwuszybowe, trzyszybowe</t>
  </si>
  <si>
    <t>warmińsko-mazurskie</t>
  </si>
  <si>
    <t>ściana zewnetrzna/wewnętrzna</t>
  </si>
  <si>
    <t>Dane należy przenieść                 do wniosku (krok 2)</t>
  </si>
  <si>
    <t>Podpis Wnioskodawcy</t>
  </si>
  <si>
    <t>Podpis Wykonawcy</t>
  </si>
  <si>
    <t>Należy wypełnić jedynie białe pola</t>
  </si>
  <si>
    <t>strop nad nieogrzewaną piwnica/podłoga na gruncie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</si>
</sst>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12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vertAlign val="subscript"/>
      <sz val="11"/>
      <color theme="1"/>
      <name val="Czcionka tekstu podstawowego"/>
      <charset val="238"/>
    </font>
    <font>
      <b/>
      <u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2" fontId="2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5" fillId="0" borderId="0" xfId="0" applyFont="1"/>
    <xf numFmtId="2" fontId="2" fillId="3" borderId="1" xfId="0" applyNumberFormat="1" applyFont="1" applyFill="1" applyBorder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6" fillId="0" borderId="0" xfId="0" applyFont="1"/>
    <xf numFmtId="0" fontId="0" fillId="3" borderId="0" xfId="0" applyFill="1"/>
    <xf numFmtId="2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4" borderId="6" xfId="0" applyFill="1" applyBorder="1" applyProtection="1">
      <protection locked="0"/>
    </xf>
    <xf numFmtId="0" fontId="0" fillId="0" borderId="7" xfId="0" applyBorder="1"/>
    <xf numFmtId="0" fontId="0" fillId="4" borderId="8" xfId="0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0" fontId="0" fillId="0" borderId="10" xfId="0" applyBorder="1"/>
    <xf numFmtId="2" fontId="0" fillId="4" borderId="11" xfId="0" applyNumberFormat="1" applyFill="1" applyBorder="1" applyProtection="1">
      <protection locked="0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165" fontId="0" fillId="5" borderId="1" xfId="0" applyNumberFormat="1" applyFill="1" applyBorder="1"/>
    <xf numFmtId="2" fontId="0" fillId="5" borderId="1" xfId="0" applyNumberFormat="1" applyFill="1" applyBorder="1"/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0" fillId="2" borderId="0" xfId="0" applyFill="1"/>
    <xf numFmtId="0" fontId="2" fillId="6" borderId="1" xfId="0" applyFont="1" applyFill="1" applyBorder="1" applyAlignment="1">
      <alignment wrapText="1"/>
    </xf>
    <xf numFmtId="164" fontId="2" fillId="6" borderId="1" xfId="0" applyNumberFormat="1" applyFont="1" applyFill="1" applyBorder="1"/>
    <xf numFmtId="2" fontId="2" fillId="6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3"/>
  <sheetViews>
    <sheetView tabSelected="1" view="pageBreakPreview" zoomScale="89" zoomScaleNormal="100" zoomScaleSheetLayoutView="89" workbookViewId="0">
      <selection activeCell="A2" sqref="A2"/>
    </sheetView>
  </sheetViews>
  <sheetFormatPr defaultRowHeight="15"/>
  <cols>
    <col min="1" max="1" width="33.85546875" bestFit="1" customWidth="1"/>
    <col min="2" max="2" width="22" customWidth="1"/>
    <col min="3" max="3" width="21.42578125" customWidth="1"/>
    <col min="4" max="4" width="19.85546875" customWidth="1"/>
    <col min="5" max="5" width="18.42578125" customWidth="1"/>
    <col min="6" max="6" width="11.5703125" customWidth="1"/>
  </cols>
  <sheetData>
    <row r="2" spans="1:6" ht="21">
      <c r="A2" s="4" t="s">
        <v>54</v>
      </c>
    </row>
    <row r="3" spans="1:6" ht="15.75">
      <c r="A3" s="45" t="s">
        <v>121</v>
      </c>
      <c r="B3" s="46"/>
      <c r="C3" s="46"/>
      <c r="D3" s="46"/>
      <c r="E3" s="46"/>
    </row>
    <row r="4" spans="1:6" ht="31.5">
      <c r="A4" s="41" t="s">
        <v>42</v>
      </c>
      <c r="B4" s="38"/>
      <c r="C4" s="2"/>
      <c r="D4" s="2"/>
    </row>
    <row r="5" spans="1:6" ht="31.5">
      <c r="A5" s="41" t="s">
        <v>43</v>
      </c>
      <c r="B5" s="36" t="s">
        <v>116</v>
      </c>
      <c r="C5" s="2"/>
      <c r="D5" s="2"/>
    </row>
    <row r="6" spans="1:6" ht="31.5">
      <c r="A6" s="41" t="s">
        <v>44</v>
      </c>
      <c r="B6" s="38"/>
      <c r="C6" s="2"/>
      <c r="D6" s="2"/>
    </row>
    <row r="7" spans="1:6" ht="31.5">
      <c r="A7" s="41" t="s">
        <v>45</v>
      </c>
      <c r="B7" s="38"/>
      <c r="C7" s="2"/>
      <c r="D7" s="2"/>
    </row>
    <row r="8" spans="1:6" ht="15.75">
      <c r="A8" s="3"/>
      <c r="B8" s="2"/>
      <c r="D8" s="2"/>
    </row>
    <row r="9" spans="1:6" ht="15.75">
      <c r="A9" s="3"/>
      <c r="B9" s="2" t="s">
        <v>46</v>
      </c>
      <c r="C9" s="2" t="s">
        <v>53</v>
      </c>
      <c r="D9" s="2" t="s">
        <v>58</v>
      </c>
      <c r="E9" s="2" t="s">
        <v>113</v>
      </c>
    </row>
    <row r="10" spans="1:6" ht="63">
      <c r="A10" s="41" t="s">
        <v>47</v>
      </c>
      <c r="B10" s="37" t="s">
        <v>117</v>
      </c>
      <c r="C10" s="37" t="s">
        <v>108</v>
      </c>
      <c r="D10" s="37" t="s">
        <v>107</v>
      </c>
      <c r="E10" s="37" t="s">
        <v>122</v>
      </c>
    </row>
    <row r="11" spans="1:6" ht="47.25">
      <c r="A11" s="41" t="s">
        <v>48</v>
      </c>
      <c r="B11" s="36">
        <f>przeliczniki!C28</f>
        <v>0</v>
      </c>
      <c r="C11" s="36">
        <f>przeliczniki!C41</f>
        <v>0</v>
      </c>
      <c r="D11" s="36">
        <f>przeliczniki!C53</f>
        <v>0</v>
      </c>
      <c r="E11" s="36">
        <f>przeliczniki!C65</f>
        <v>0</v>
      </c>
    </row>
    <row r="12" spans="1:6" ht="31.5">
      <c r="A12" s="41" t="s">
        <v>49</v>
      </c>
      <c r="B12" s="38"/>
      <c r="C12" s="38"/>
      <c r="D12" s="38"/>
      <c r="E12" s="38"/>
    </row>
    <row r="13" spans="1:6" ht="31.5">
      <c r="A13" s="41" t="s">
        <v>50</v>
      </c>
      <c r="B13" s="38"/>
      <c r="C13" s="38"/>
      <c r="D13" s="38"/>
      <c r="E13" s="38"/>
    </row>
    <row r="14" spans="1:6" ht="31.5">
      <c r="A14" s="41" t="s">
        <v>51</v>
      </c>
      <c r="B14" s="37"/>
      <c r="C14" s="37"/>
      <c r="D14" s="37"/>
      <c r="E14" s="37"/>
    </row>
    <row r="15" spans="1:6" ht="47.25">
      <c r="A15" s="41" t="s">
        <v>52</v>
      </c>
      <c r="B15" s="36" t="e">
        <f>IF(B10=przeliczniki!B10,0,VLOOKUP(przeliczniki!N28,przeliczniki!T2:V13,3))</f>
        <v>#N/A</v>
      </c>
      <c r="C15" s="36" t="e">
        <f>IF(C10=przeliczniki!B2,0,VLOOKUP(przeliczniki!N43,przeliczniki!T2:V13,3))</f>
        <v>#N/A</v>
      </c>
      <c r="D15" s="36" t="e">
        <f>IF(D10=przeliczniki!B2,0,VLOOKUP(przeliczniki!N59,przeliczniki!T2:V13,3))</f>
        <v>#N/A</v>
      </c>
      <c r="E15" s="36" t="e">
        <f>IF(E10=przeliczniki!B2,0,VLOOKUP(przeliczniki!N74,przeliczniki!T2:V13,3))</f>
        <v>#N/A</v>
      </c>
    </row>
    <row r="16" spans="1:6" ht="47.25">
      <c r="A16" s="41" t="s">
        <v>55</v>
      </c>
      <c r="B16" s="39">
        <f>IF(B14=przeliczniki!N1,0,1/(B13/B15+1/B11))</f>
        <v>0</v>
      </c>
      <c r="C16" s="39">
        <f>IF(C14=przeliczniki!N1,0,1/(C13/C15+1/C11))</f>
        <v>0</v>
      </c>
      <c r="D16" s="39">
        <f>IF(D14=przeliczniki!N1,0,1/(D13/D15+1/D11))</f>
        <v>0</v>
      </c>
      <c r="E16" s="39">
        <f>IF(E14=przeliczniki!N1,0,1/(E13/E15+1/E11))</f>
        <v>0</v>
      </c>
      <c r="F16" s="8"/>
    </row>
    <row r="17" spans="1:5" s="7" customFormat="1" ht="38.25">
      <c r="A17" s="6"/>
      <c r="B17" s="9" t="str">
        <f>IF(B16&gt;przeliczniki!$L$11,"za słaba izolacja przegrody","izolacja przegrody zgodna z warunkami technicznymi")</f>
        <v>izolacja przegrody zgodna z warunkami technicznymi</v>
      </c>
      <c r="C17" s="9" t="str">
        <f>IF(C16&gt;przeliczniki!$N$11,"za słaba izolacja przegrody","izolacja przegrody zgodna z warunkami technicznymi")</f>
        <v>izolacja przegrody zgodna z warunkami technicznymi</v>
      </c>
      <c r="D17" s="9" t="str">
        <f>IF(D16&gt;przeliczniki!$P$11,"za słaba izolacja przegrody","izolacja przegrody zgodna z warunkami technicznymi")</f>
        <v>izolacja przegrody zgodna z warunkami technicznymi</v>
      </c>
      <c r="E17" s="9" t="str">
        <f>IF(E16&gt;przeliczniki!$R$11,"za słaba izolacja przegrody","izolacja przegrody zgodna z warunkami technicznymi")</f>
        <v>izolacja przegrody zgodna z warunkami technicznymi</v>
      </c>
    </row>
    <row r="18" spans="1:5" s="7" customFormat="1" ht="12.75">
      <c r="A18" s="6"/>
      <c r="B18" s="9"/>
      <c r="C18" s="9"/>
      <c r="D18" s="9"/>
    </row>
    <row r="19" spans="1:5" s="11" customFormat="1" ht="63">
      <c r="A19" s="41" t="s">
        <v>61</v>
      </c>
      <c r="B19" s="40" t="s">
        <v>62</v>
      </c>
      <c r="C19" s="40" t="s">
        <v>63</v>
      </c>
      <c r="D19" s="10"/>
    </row>
    <row r="20" spans="1:5" s="11" customFormat="1" ht="47.25">
      <c r="A20" s="41" t="str">
        <f>przeliczniki!B8</f>
        <v>okna i drzwi jednoszybowe</v>
      </c>
      <c r="B20" s="37"/>
      <c r="C20" s="37"/>
      <c r="D20" s="10" t="str">
        <f>IF(C20&gt;przeliczniki!J8,"Za słaby współczynnik","współczynnik spełnia wymogi rozporządzenia")</f>
        <v>współczynnik spełnia wymogi rozporządzenia</v>
      </c>
    </row>
    <row r="21" spans="1:5" s="11" customFormat="1" ht="47.25">
      <c r="A21" s="41" t="str">
        <f>przeliczniki!B9</f>
        <v>okna i drzwi balkonowe dwuszybowe, trzyszybowe</v>
      </c>
      <c r="B21" s="37"/>
      <c r="C21" s="37"/>
      <c r="D21" s="10" t="str">
        <f>IF(C21&gt;przeliczniki!J9,"Za słaby współczynnik","współczynnik spełnia wymogi rozporządzenia")</f>
        <v>współczynnik spełnia wymogi rozporządzenia</v>
      </c>
    </row>
    <row r="22" spans="1:5" s="11" customFormat="1" ht="47.25">
      <c r="A22" s="41" t="str">
        <f>przeliczniki!B10</f>
        <v>drzwi zewnętrzne</v>
      </c>
      <c r="B22" s="37"/>
      <c r="C22" s="37"/>
      <c r="D22" s="10" t="str">
        <f>IF(C22&gt;przeliczniki!J10,"Za słaby współczynnik","współczynnik spełnia wymogi rozporządzenia")</f>
        <v>współczynnik spełnia wymogi rozporządzenia</v>
      </c>
    </row>
    <row r="23" spans="1:5" ht="15.75">
      <c r="A23" s="3"/>
      <c r="B23" s="2"/>
      <c r="C23" s="2"/>
      <c r="D23" s="2"/>
    </row>
    <row r="24" spans="1:5" ht="15.75">
      <c r="A24" s="42" t="s">
        <v>56</v>
      </c>
      <c r="B24" s="42"/>
      <c r="C24" s="2"/>
      <c r="D24" s="2"/>
    </row>
    <row r="25" spans="1:5" ht="15.75">
      <c r="A25" s="35">
        <f>przeliczniki!G77</f>
        <v>0</v>
      </c>
      <c r="B25" s="35" t="s">
        <v>23</v>
      </c>
      <c r="C25" s="5"/>
      <c r="D25" s="2"/>
    </row>
    <row r="26" spans="1:5" ht="15.75">
      <c r="A26" s="3"/>
      <c r="B26" s="2"/>
      <c r="C26" s="2"/>
      <c r="D26" s="2"/>
    </row>
    <row r="27" spans="1:5" ht="15.75">
      <c r="A27" s="42" t="s">
        <v>57</v>
      </c>
      <c r="B27" s="42"/>
      <c r="C27" s="2"/>
      <c r="D27" s="2"/>
    </row>
    <row r="28" spans="1:5" ht="15.75" customHeight="1">
      <c r="A28" s="33" t="str">
        <f>przeliczniki!D81</f>
        <v>SO2</v>
      </c>
      <c r="B28" s="34" t="e">
        <f>$A$25*przeliczniki!D$88/przeliczniki!$P$89*0.001</f>
        <v>#N/A</v>
      </c>
      <c r="C28" s="43" t="s">
        <v>118</v>
      </c>
      <c r="D28" s="2"/>
    </row>
    <row r="29" spans="1:5" ht="15.75">
      <c r="A29" s="33" t="str">
        <f>przeliczniki!E81</f>
        <v>NO2</v>
      </c>
      <c r="B29" s="34" t="e">
        <f>$A$25*przeliczniki!E$88/przeliczniki!$P$89*0.001</f>
        <v>#N/A</v>
      </c>
      <c r="C29" s="44"/>
      <c r="D29" s="2"/>
      <c r="E29" t="s">
        <v>119</v>
      </c>
    </row>
    <row r="30" spans="1:5" ht="15.75">
      <c r="A30" s="33" t="str">
        <f>przeliczniki!F81</f>
        <v>CO</v>
      </c>
      <c r="B30" s="34" t="e">
        <f>$A$25*przeliczniki!F$88/przeliczniki!$P$89*0.001</f>
        <v>#N/A</v>
      </c>
      <c r="C30" s="44"/>
      <c r="D30" s="2"/>
    </row>
    <row r="31" spans="1:5" ht="15.75">
      <c r="A31" s="33" t="str">
        <f>przeliczniki!G81</f>
        <v>pył</v>
      </c>
      <c r="B31" s="34" t="e">
        <f>$A$25*przeliczniki!G$88/przeliczniki!$P$89*0.001</f>
        <v>#N/A</v>
      </c>
      <c r="C31" s="44"/>
      <c r="D31" s="2"/>
    </row>
    <row r="32" spans="1:5" ht="15.75">
      <c r="A32" s="33" t="str">
        <f>przeliczniki!H81</f>
        <v>CO2</v>
      </c>
      <c r="B32" s="34" t="e">
        <f>$A$25*przeliczniki!H$88/przeliczniki!$P$89*0.001</f>
        <v>#N/A</v>
      </c>
      <c r="C32" s="44"/>
      <c r="D32" s="2"/>
    </row>
    <row r="33" spans="1:5" ht="15.75">
      <c r="A33" s="2"/>
      <c r="B33" s="2"/>
      <c r="C33" s="2"/>
      <c r="D33" s="2"/>
    </row>
    <row r="34" spans="1:5" ht="15.75">
      <c r="A34" s="2" t="s">
        <v>99</v>
      </c>
      <c r="B34" s="2"/>
      <c r="C34" s="2"/>
      <c r="D34" s="2"/>
    </row>
    <row r="35" spans="1:5" ht="15.75">
      <c r="A35" s="2" t="s">
        <v>101</v>
      </c>
      <c r="B35" s="2"/>
      <c r="C35" s="2"/>
      <c r="D35" s="2"/>
      <c r="E35" t="s">
        <v>120</v>
      </c>
    </row>
    <row r="36" spans="1:5" ht="15.75">
      <c r="A36" s="2" t="s">
        <v>102</v>
      </c>
      <c r="B36" s="2"/>
      <c r="C36" s="2"/>
      <c r="D36" s="2"/>
    </row>
    <row r="37" spans="1:5" ht="15.75">
      <c r="A37" s="2"/>
      <c r="B37" s="2"/>
      <c r="C37" s="2"/>
      <c r="D37" s="2"/>
    </row>
    <row r="63" spans="3:3">
      <c r="C63" s="13"/>
    </row>
  </sheetData>
  <mergeCells count="4">
    <mergeCell ref="A27:B27"/>
    <mergeCell ref="A24:B24"/>
    <mergeCell ref="C28:C32"/>
    <mergeCell ref="A3:E3"/>
  </mergeCells>
  <pageMargins left="0.7" right="0.7" top="0.75" bottom="0.75" header="0.3" footer="0.3"/>
  <pageSetup paperSize="9" scale="75" orientation="portrait" r:id="rId1"/>
  <colBreaks count="1" manualBreakCount="1">
    <brk id="5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przeliczniki!$B$2:$I$2</xm:f>
          </x14:formula1>
          <xm:sqref>B4</xm:sqref>
        </x14:dataValidation>
        <x14:dataValidation type="list" allowBlank="1" showInputMessage="1" showErrorMessage="1">
          <x14:formula1>
            <xm:f>przeliczniki!$B$81:$B$86</xm:f>
          </x14:formula1>
          <xm:sqref>B6</xm:sqref>
        </x14:dataValidation>
        <x14:dataValidation type="list" allowBlank="1" showInputMessage="1" showErrorMessage="1">
          <x14:formula1>
            <xm:f>przeliczniki!$O$86:$O$94</xm:f>
          </x14:formula1>
          <xm:sqref>B7</xm:sqref>
        </x14:dataValidation>
        <x14:dataValidation type="list" allowBlank="1" showInputMessage="1" showErrorMessage="1">
          <x14:formula1>
            <xm:f>przeliczniki!$B$2:$B$7</xm:f>
          </x14:formula1>
          <xm:sqref>B10:E10</xm:sqref>
        </x14:dataValidation>
        <x14:dataValidation type="list" allowBlank="1" showInputMessage="1" showErrorMessage="1">
          <x14:formula1>
            <xm:f>przeliczniki!$U$1:$U$13</xm:f>
          </x14:formula1>
          <xm:sqref>B14:E14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4" workbookViewId="0">
      <selection activeCell="L22" sqref="L1:L1048576"/>
    </sheetView>
  </sheetViews>
  <sheetFormatPr defaultRowHeight="15"/>
  <cols>
    <col min="1" max="1" width="38.28515625" customWidth="1"/>
    <col min="2" max="2" width="11.7109375" customWidth="1"/>
    <col min="3" max="3" width="11.42578125" bestFit="1" customWidth="1"/>
  </cols>
  <sheetData>
    <row r="1" spans="1:6" ht="21">
      <c r="A1" s="51" t="s">
        <v>103</v>
      </c>
      <c r="B1" s="51"/>
      <c r="C1" s="51"/>
      <c r="D1" s="51"/>
      <c r="E1" s="51"/>
      <c r="F1" s="51"/>
    </row>
    <row r="4" spans="1:6" ht="18.75">
      <c r="A4" s="15" t="s">
        <v>98</v>
      </c>
    </row>
    <row r="5" spans="1:6">
      <c r="A5" s="26" t="str">
        <f>przeliczniki!B112</f>
        <v>zastępowany rodzaj paliwa</v>
      </c>
      <c r="B5" s="1" t="s">
        <v>104</v>
      </c>
    </row>
    <row r="7" spans="1:6" ht="18.75">
      <c r="A7" s="15" t="s">
        <v>68</v>
      </c>
    </row>
    <row r="8" spans="1:6">
      <c r="A8" s="26" t="s">
        <v>109</v>
      </c>
      <c r="B8" s="1"/>
      <c r="C8" s="26" t="s">
        <v>23</v>
      </c>
    </row>
    <row r="9" spans="1:6">
      <c r="A9" s="26" t="s">
        <v>97</v>
      </c>
      <c r="B9" s="28">
        <f>B8*przeliczniki!D121*3.6/1000000</f>
        <v>0</v>
      </c>
      <c r="C9" s="26" t="s">
        <v>76</v>
      </c>
    </row>
    <row r="11" spans="1:6" s="15" customFormat="1" ht="18.75">
      <c r="A11" s="15" t="s">
        <v>69</v>
      </c>
    </row>
    <row r="12" spans="1:6">
      <c r="A12" s="26" t="s">
        <v>71</v>
      </c>
      <c r="B12" s="1"/>
      <c r="C12" s="26" t="s">
        <v>74</v>
      </c>
    </row>
    <row r="13" spans="1:6">
      <c r="A13" s="26" t="s">
        <v>110</v>
      </c>
      <c r="B13" s="32"/>
      <c r="C13" s="26" t="s">
        <v>23</v>
      </c>
    </row>
    <row r="14" spans="1:6">
      <c r="A14" s="26" t="s">
        <v>73</v>
      </c>
      <c r="B14" s="28">
        <f>B13*przeliczniki!D121*3.6/1000000</f>
        <v>0</v>
      </c>
      <c r="C14" s="26" t="s">
        <v>76</v>
      </c>
    </row>
    <row r="17" spans="1:4" s="14" customFormat="1" ht="18.75">
      <c r="A17" s="15" t="s">
        <v>70</v>
      </c>
    </row>
    <row r="18" spans="1:4">
      <c r="A18" s="26" t="s">
        <v>72</v>
      </c>
      <c r="B18" s="1"/>
      <c r="C18" s="26" t="s">
        <v>74</v>
      </c>
    </row>
    <row r="19" spans="1:4">
      <c r="A19" s="26" t="s">
        <v>111</v>
      </c>
      <c r="B19" s="1"/>
      <c r="C19" s="26" t="s">
        <v>75</v>
      </c>
    </row>
    <row r="20" spans="1:4">
      <c r="A20" s="26" t="s">
        <v>112</v>
      </c>
      <c r="B20" s="29">
        <f>B18*B19</f>
        <v>0</v>
      </c>
      <c r="C20" s="26" t="s">
        <v>23</v>
      </c>
    </row>
    <row r="21" spans="1:4">
      <c r="A21" s="26" t="s">
        <v>73</v>
      </c>
      <c r="B21" s="28">
        <f>B20*225.56*3.6/1000000</f>
        <v>0</v>
      </c>
      <c r="C21" s="26" t="s">
        <v>76</v>
      </c>
    </row>
    <row r="25" spans="1:4" ht="18.75">
      <c r="A25" s="15" t="s">
        <v>77</v>
      </c>
    </row>
    <row r="27" spans="1:4">
      <c r="A27" s="26" t="s">
        <v>105</v>
      </c>
      <c r="B27" s="48"/>
      <c r="C27" s="49"/>
      <c r="D27" s="50"/>
    </row>
    <row r="28" spans="1:4" ht="30">
      <c r="A28" s="27" t="s">
        <v>78</v>
      </c>
      <c r="B28" s="47"/>
      <c r="C28" s="47"/>
      <c r="D28" s="47"/>
    </row>
    <row r="31" spans="1:4">
      <c r="A31" t="s">
        <v>87</v>
      </c>
    </row>
    <row r="32" spans="1:4">
      <c r="A32" s="26" t="str">
        <f>przeliczniki!C99</f>
        <v>pył</v>
      </c>
      <c r="B32" s="28">
        <f>B27*(przeliczniki!A101*przeliczniki!C101+przeliczniki!A102*przeliczniki!C102+przeliczniki!A103*przeliczniki!C103+przeliczniki!A104*przeliczniki!C104+przeliczniki!A105*przeliczniki!C105+przeliczniki!A106*przeliczniki!C106+przeliczniki!A107*przeliczniki!C107+przeliczniki!A108*przeliczniki!C108)/1000</f>
        <v>0</v>
      </c>
    </row>
    <row r="33" spans="1:6">
      <c r="A33" s="26" t="str">
        <f>przeliczniki!D99</f>
        <v>SO2</v>
      </c>
      <c r="B33" s="28">
        <f>B27*(przeliczniki!A101*przeliczniki!D101+przeliczniki!A102*przeliczniki!D102+przeliczniki!A103*przeliczniki!D103+przeliczniki!A104*przeliczniki!D104+przeliczniki!A105*przeliczniki!D105+przeliczniki!A106*przeliczniki!D106+przeliczniki!A107*przeliczniki!D107+przeliczniki!A108*przeliczniki!D108)/1000</f>
        <v>0</v>
      </c>
    </row>
    <row r="34" spans="1:6">
      <c r="A34" s="26" t="str">
        <f>przeliczniki!E99</f>
        <v>NO2</v>
      </c>
      <c r="B34" s="28">
        <f>B27*(przeliczniki!A101*przeliczniki!E101+przeliczniki!A102*przeliczniki!E102+przeliczniki!A103*przeliczniki!E103+przeliczniki!A104*przeliczniki!E104+przeliczniki!A105*przeliczniki!E105+przeliczniki!A106*przeliczniki!E106+przeliczniki!A107*przeliczniki!E107+przeliczniki!A108*przeliczniki!E108)/1000</f>
        <v>0</v>
      </c>
    </row>
    <row r="35" spans="1:6">
      <c r="A35" s="26" t="str">
        <f>przeliczniki!F99</f>
        <v>CO2</v>
      </c>
      <c r="B35" s="28">
        <f>B27*(przeliczniki!A101*przeliczniki!F101+przeliczniki!A102*przeliczniki!F102+przeliczniki!A103*przeliczniki!F103+przeliczniki!A104*przeliczniki!F104+przeliczniki!A105*przeliczniki!F105+przeliczniki!A106*przeliczniki!F106+przeliczniki!A107*przeliczniki!F107+przeliczniki!A108*przeliczniki!F108)/1000</f>
        <v>0</v>
      </c>
    </row>
    <row r="38" spans="1:6">
      <c r="A38" t="s">
        <v>99</v>
      </c>
    </row>
    <row r="39" spans="1:6">
      <c r="A39" t="s">
        <v>100</v>
      </c>
    </row>
    <row r="40" spans="1:6">
      <c r="A40" t="s">
        <v>106</v>
      </c>
    </row>
    <row r="41" spans="1:6">
      <c r="A41" s="52"/>
      <c r="B41" s="52"/>
      <c r="C41" s="52"/>
      <c r="D41" s="52"/>
      <c r="E41" s="52"/>
      <c r="F41" s="52"/>
    </row>
  </sheetData>
  <mergeCells count="4">
    <mergeCell ref="B28:D28"/>
    <mergeCell ref="B27:D27"/>
    <mergeCell ref="A1:F1"/>
    <mergeCell ref="A41:F4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przeliczniki!$B$113:$B$120</xm:f>
          </x14:formula1>
          <xm:sqref>B5</xm:sqref>
        </x14:dataValidation>
        <x14:dataValidation type="list" allowBlank="1" showInputMessage="1" showErrorMessage="1">
          <x14:formula1>
            <xm:f>przeliczniki!$B$100:$B$108</xm:f>
          </x14:formula1>
          <xm:sqref>B28:D28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workbookViewId="0">
      <selection activeCell="B7" sqref="B7"/>
    </sheetView>
  </sheetViews>
  <sheetFormatPr defaultRowHeight="15"/>
  <cols>
    <col min="2" max="2" width="34.7109375" bestFit="1" customWidth="1"/>
    <col min="6" max="6" width="35.42578125" bestFit="1" customWidth="1"/>
    <col min="15" max="15" width="38.7109375" bestFit="1" customWidth="1"/>
    <col min="21" max="21" width="17.28515625" customWidth="1"/>
  </cols>
  <sheetData>
    <row r="1" spans="1:22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</row>
    <row r="2" spans="1:22">
      <c r="C2" t="s">
        <v>7</v>
      </c>
      <c r="D2" t="s">
        <v>1</v>
      </c>
      <c r="E2" t="s">
        <v>2</v>
      </c>
      <c r="F2" t="s">
        <v>3</v>
      </c>
      <c r="G2" t="s">
        <v>4</v>
      </c>
      <c r="H2" t="s">
        <v>6</v>
      </c>
      <c r="I2" t="s">
        <v>5</v>
      </c>
      <c r="J2">
        <v>2017</v>
      </c>
      <c r="K2">
        <v>1</v>
      </c>
      <c r="M2">
        <v>2</v>
      </c>
      <c r="O2">
        <v>3</v>
      </c>
      <c r="Q2">
        <v>4</v>
      </c>
      <c r="T2">
        <v>1</v>
      </c>
      <c r="U2" t="s">
        <v>67</v>
      </c>
    </row>
    <row r="3" spans="1:22">
      <c r="A3">
        <v>1</v>
      </c>
      <c r="B3" t="s">
        <v>117</v>
      </c>
      <c r="C3">
        <v>1.1599999999999999</v>
      </c>
      <c r="D3">
        <v>1.1599999999999999</v>
      </c>
      <c r="E3">
        <v>0.75</v>
      </c>
      <c r="F3">
        <v>0.55000000000000004</v>
      </c>
      <c r="G3">
        <v>0.3</v>
      </c>
      <c r="H3">
        <v>0.3</v>
      </c>
      <c r="I3">
        <v>0.25</v>
      </c>
      <c r="J3">
        <v>0.23</v>
      </c>
      <c r="K3">
        <f>IF('Karta przedsięwzięcia termomode'!B$10=B3,A3,0)</f>
        <v>1</v>
      </c>
      <c r="L3">
        <f>IF(K3=0,0,1)</f>
        <v>1</v>
      </c>
      <c r="M3">
        <f>IF('Karta przedsięwzięcia termomode'!C$10=przeliczniki!B3,1,0)</f>
        <v>0</v>
      </c>
      <c r="N3">
        <f>M3*J3</f>
        <v>0</v>
      </c>
      <c r="O3">
        <f>IF('Karta przedsięwzięcia termomode'!D$10=przeliczniki!B3,1,0)</f>
        <v>0</v>
      </c>
      <c r="P3">
        <f>O3*J3</f>
        <v>0</v>
      </c>
      <c r="Q3">
        <f>IF('Karta przedsięwzięcia termomode'!E$10=przeliczniki!B3,1,0)</f>
        <v>0</v>
      </c>
      <c r="R3">
        <f>Q3*J3</f>
        <v>0</v>
      </c>
      <c r="T3">
        <v>2</v>
      </c>
      <c r="U3" t="s">
        <v>11</v>
      </c>
      <c r="V3">
        <v>2.5000000000000001E-2</v>
      </c>
    </row>
    <row r="4" spans="1:22">
      <c r="A4">
        <v>2</v>
      </c>
      <c r="B4" t="s">
        <v>108</v>
      </c>
      <c r="C4">
        <v>0.87</v>
      </c>
      <c r="D4">
        <v>0.7</v>
      </c>
      <c r="E4">
        <v>0.45</v>
      </c>
      <c r="F4">
        <v>0.3</v>
      </c>
      <c r="G4">
        <v>0.3</v>
      </c>
      <c r="H4">
        <v>0.25</v>
      </c>
      <c r="I4">
        <v>0.2</v>
      </c>
      <c r="J4">
        <v>0.18</v>
      </c>
      <c r="K4">
        <f>IF('Karta przedsięwzięcia termomode'!B$10=B4,A4,0)</f>
        <v>0</v>
      </c>
      <c r="L4">
        <f t="shared" ref="L4:L10" si="0">IF(K4=0,0,1)</f>
        <v>0</v>
      </c>
      <c r="M4">
        <f>IF('Karta przedsięwzięcia termomode'!C$10=przeliczniki!B4,1,0)</f>
        <v>1</v>
      </c>
      <c r="N4">
        <f t="shared" ref="N4:N10" si="1">M4*J4</f>
        <v>0.18</v>
      </c>
      <c r="O4">
        <f>IF('Karta przedsięwzięcia termomode'!D$10=przeliczniki!B4,1,0)</f>
        <v>0</v>
      </c>
      <c r="P4">
        <f t="shared" ref="P4:P10" si="2">O4*J4</f>
        <v>0</v>
      </c>
      <c r="Q4">
        <f>IF('Karta przedsięwzięcia termomode'!E$10=przeliczniki!B4,1,0)</f>
        <v>0</v>
      </c>
      <c r="R4">
        <f t="shared" ref="R4:R10" si="3">Q4*J4</f>
        <v>0</v>
      </c>
      <c r="T4">
        <v>3</v>
      </c>
      <c r="U4" t="s">
        <v>21</v>
      </c>
      <c r="V4">
        <v>0.04</v>
      </c>
    </row>
    <row r="5" spans="1:22">
      <c r="A5">
        <v>3</v>
      </c>
      <c r="B5" t="s">
        <v>107</v>
      </c>
      <c r="C5">
        <v>1.04</v>
      </c>
      <c r="D5">
        <v>0.93</v>
      </c>
      <c r="E5">
        <v>0.4</v>
      </c>
      <c r="F5">
        <v>0.3</v>
      </c>
      <c r="G5">
        <v>0.3</v>
      </c>
      <c r="H5">
        <v>0.25</v>
      </c>
      <c r="I5">
        <v>0.2</v>
      </c>
      <c r="J5">
        <v>0.18</v>
      </c>
      <c r="K5">
        <f>IF('Karta przedsięwzięcia termomode'!B$10=B5,A5,0)</f>
        <v>0</v>
      </c>
      <c r="L5">
        <f t="shared" si="0"/>
        <v>0</v>
      </c>
      <c r="M5">
        <f>IF('Karta przedsięwzięcia termomode'!C$10=przeliczniki!B5,1,0)</f>
        <v>0</v>
      </c>
      <c r="N5">
        <f t="shared" si="1"/>
        <v>0</v>
      </c>
      <c r="O5">
        <f>IF('Karta przedsięwzięcia termomode'!D$10=przeliczniki!B5,1,0)</f>
        <v>1</v>
      </c>
      <c r="P5">
        <f t="shared" si="2"/>
        <v>0.18</v>
      </c>
      <c r="Q5">
        <f>IF('Karta przedsięwzięcia termomode'!E$10=przeliczniki!B5,1,0)</f>
        <v>0</v>
      </c>
      <c r="R5">
        <f t="shared" si="3"/>
        <v>0</v>
      </c>
      <c r="T5">
        <v>4</v>
      </c>
      <c r="U5" t="s">
        <v>12</v>
      </c>
      <c r="V5">
        <v>0.04</v>
      </c>
    </row>
    <row r="6" spans="1:22">
      <c r="A6">
        <v>4</v>
      </c>
      <c r="B6" t="s">
        <v>122</v>
      </c>
      <c r="C6">
        <v>1.1599999999999999</v>
      </c>
      <c r="D6">
        <v>1.1599999999999999</v>
      </c>
      <c r="E6">
        <v>1.1599999999999999</v>
      </c>
      <c r="F6">
        <v>0.6</v>
      </c>
      <c r="G6">
        <v>0.6</v>
      </c>
      <c r="H6">
        <v>0.45</v>
      </c>
      <c r="I6">
        <v>0.25</v>
      </c>
      <c r="J6">
        <v>0.25</v>
      </c>
      <c r="K6">
        <f>IF('Karta przedsięwzięcia termomode'!B$10=B6,A6,0)</f>
        <v>0</v>
      </c>
      <c r="L6">
        <f t="shared" si="0"/>
        <v>0</v>
      </c>
      <c r="M6">
        <f>IF('Karta przedsięwzięcia termomode'!C$10=przeliczniki!B6,1,0)</f>
        <v>0</v>
      </c>
      <c r="N6">
        <f t="shared" si="1"/>
        <v>0</v>
      </c>
      <c r="O6">
        <f>IF('Karta przedsięwzięcia termomode'!D$10=przeliczniki!B6,1,0)</f>
        <v>0</v>
      </c>
      <c r="P6">
        <f t="shared" si="2"/>
        <v>0</v>
      </c>
      <c r="Q6">
        <f>IF('Karta przedsięwzięcia termomode'!E$10=przeliczniki!B6,1,0)</f>
        <v>1</v>
      </c>
      <c r="R6">
        <f t="shared" si="3"/>
        <v>0.25</v>
      </c>
      <c r="T6">
        <v>5</v>
      </c>
      <c r="U6" t="s">
        <v>13</v>
      </c>
      <c r="V6">
        <v>0.04</v>
      </c>
    </row>
    <row r="7" spans="1:22">
      <c r="A7">
        <v>5</v>
      </c>
      <c r="C7">
        <v>1.1599999999999999</v>
      </c>
      <c r="D7">
        <v>1.1599999999999999</v>
      </c>
      <c r="E7">
        <v>1.1599999999999999</v>
      </c>
      <c r="F7">
        <v>0.66</v>
      </c>
      <c r="G7">
        <v>0.66</v>
      </c>
      <c r="H7">
        <v>0.66</v>
      </c>
      <c r="I7">
        <v>0.3</v>
      </c>
      <c r="J7">
        <v>0.3</v>
      </c>
      <c r="K7">
        <f>IF('Karta przedsięwzięcia termomode'!B$10=B7,A7,0)</f>
        <v>0</v>
      </c>
      <c r="L7">
        <f t="shared" si="0"/>
        <v>0</v>
      </c>
      <c r="M7">
        <f>IF('Karta przedsięwzięcia termomode'!C$10=przeliczniki!B7,1,0)</f>
        <v>0</v>
      </c>
      <c r="N7">
        <f t="shared" si="1"/>
        <v>0</v>
      </c>
      <c r="O7">
        <f>IF('Karta przedsięwzięcia termomode'!D$10=przeliczniki!B7,1,0)</f>
        <v>0</v>
      </c>
      <c r="P7">
        <f t="shared" si="2"/>
        <v>0</v>
      </c>
      <c r="Q7">
        <f>IF('Karta przedsięwzięcia termomode'!E$10=przeliczniki!B7,1,0)</f>
        <v>0</v>
      </c>
      <c r="R7">
        <f t="shared" si="3"/>
        <v>0</v>
      </c>
      <c r="T7">
        <v>6</v>
      </c>
      <c r="U7" t="s">
        <v>14</v>
      </c>
      <c r="V7">
        <v>0.04</v>
      </c>
    </row>
    <row r="8" spans="1:22">
      <c r="A8">
        <v>6</v>
      </c>
      <c r="B8" t="s">
        <v>0</v>
      </c>
      <c r="C8">
        <v>5.0999999999999996</v>
      </c>
      <c r="D8">
        <v>5.0999999999999996</v>
      </c>
      <c r="E8">
        <v>5.0999999999999996</v>
      </c>
      <c r="F8">
        <v>5.0999999999999996</v>
      </c>
      <c r="G8">
        <v>5.0999999999999996</v>
      </c>
      <c r="H8">
        <v>5.0999999999999996</v>
      </c>
      <c r="I8">
        <v>5.0999999999999996</v>
      </c>
      <c r="J8">
        <v>1.1000000000000001</v>
      </c>
      <c r="K8">
        <f>IF('Karta przedsięwzięcia termomode'!B$10=B8,A8,0)</f>
        <v>0</v>
      </c>
      <c r="L8">
        <f t="shared" si="0"/>
        <v>0</v>
      </c>
      <c r="M8">
        <f>IF('Karta przedsięwzięcia termomode'!C$10=przeliczniki!B8,1,0)</f>
        <v>0</v>
      </c>
      <c r="N8">
        <f t="shared" si="1"/>
        <v>0</v>
      </c>
      <c r="O8">
        <f>IF('Karta przedsięwzięcia termomode'!D$10=przeliczniki!B8,1,0)</f>
        <v>0</v>
      </c>
      <c r="P8">
        <f t="shared" si="2"/>
        <v>0</v>
      </c>
      <c r="Q8">
        <f>IF('Karta przedsięwzięcia termomode'!E$10=przeliczniki!B8,1,0)</f>
        <v>0</v>
      </c>
      <c r="R8">
        <f t="shared" si="3"/>
        <v>0</v>
      </c>
      <c r="T8">
        <v>7</v>
      </c>
      <c r="U8" t="s">
        <v>15</v>
      </c>
      <c r="V8">
        <v>0.14000000000000001</v>
      </c>
    </row>
    <row r="9" spans="1:22">
      <c r="A9">
        <v>7</v>
      </c>
      <c r="B9" t="s">
        <v>115</v>
      </c>
      <c r="C9">
        <v>2.6</v>
      </c>
      <c r="D9">
        <v>2.6</v>
      </c>
      <c r="E9">
        <v>2.6</v>
      </c>
      <c r="F9">
        <v>2.6</v>
      </c>
      <c r="G9">
        <v>2.6</v>
      </c>
      <c r="H9">
        <v>1.8</v>
      </c>
      <c r="I9">
        <v>1.3</v>
      </c>
      <c r="J9">
        <v>1.1000000000000001</v>
      </c>
      <c r="K9">
        <f>IF('Karta przedsięwzięcia termomode'!B$10=B9,A9,0)</f>
        <v>0</v>
      </c>
      <c r="L9">
        <f t="shared" si="0"/>
        <v>0</v>
      </c>
      <c r="M9">
        <f>IF('Karta przedsięwzięcia termomode'!C$10=przeliczniki!B9,1,0)</f>
        <v>0</v>
      </c>
      <c r="N9">
        <f t="shared" si="1"/>
        <v>0</v>
      </c>
      <c r="O9">
        <f>IF('Karta przedsięwzięcia termomode'!D$10=przeliczniki!B9,1,0)</f>
        <v>0</v>
      </c>
      <c r="P9">
        <f t="shared" si="2"/>
        <v>0</v>
      </c>
      <c r="Q9">
        <f>IF('Karta przedsięwzięcia termomode'!E$10=przeliczniki!B9,1,0)</f>
        <v>0</v>
      </c>
      <c r="R9">
        <f t="shared" si="3"/>
        <v>0</v>
      </c>
      <c r="T9">
        <v>8</v>
      </c>
      <c r="U9" t="s">
        <v>16</v>
      </c>
      <c r="V9">
        <v>0.18</v>
      </c>
    </row>
    <row r="10" spans="1:22">
      <c r="B10" t="s">
        <v>22</v>
      </c>
      <c r="C10">
        <v>5.0999999999999996</v>
      </c>
      <c r="D10">
        <v>5.0999999999999996</v>
      </c>
      <c r="E10">
        <v>2.6</v>
      </c>
      <c r="F10">
        <v>2.6</v>
      </c>
      <c r="G10">
        <v>2.6</v>
      </c>
      <c r="H10">
        <v>2.6</v>
      </c>
      <c r="I10">
        <v>1.7</v>
      </c>
      <c r="J10">
        <v>1.5</v>
      </c>
      <c r="K10">
        <f>IF('Karta przedsięwzięcia termomode'!B$10=B10,A10,0)</f>
        <v>0</v>
      </c>
      <c r="L10">
        <f t="shared" si="0"/>
        <v>0</v>
      </c>
      <c r="M10">
        <f>IF('Karta przedsięwzięcia termomode'!C$10=przeliczniki!B10,1,0)</f>
        <v>0</v>
      </c>
      <c r="N10">
        <f t="shared" si="1"/>
        <v>0</v>
      </c>
      <c r="O10">
        <f>IF('Karta przedsięwzięcia termomode'!D$10=przeliczniki!B10,1,0)</f>
        <v>0</v>
      </c>
      <c r="P10">
        <f t="shared" si="2"/>
        <v>0</v>
      </c>
      <c r="Q10">
        <f>IF('Karta przedsięwzięcia termomode'!E$10=przeliczniki!B10,1,0)</f>
        <v>0</v>
      </c>
      <c r="R10">
        <f t="shared" si="3"/>
        <v>0</v>
      </c>
      <c r="T10">
        <v>9</v>
      </c>
      <c r="U10" t="s">
        <v>17</v>
      </c>
      <c r="V10">
        <v>0.23</v>
      </c>
    </row>
    <row r="11" spans="1:22">
      <c r="L11">
        <f>J3*L3+J4*L4+J5*L5+J6*L6+J7*L7</f>
        <v>0.23</v>
      </c>
      <c r="N11">
        <f>SUM(N3:N10)</f>
        <v>0.18</v>
      </c>
      <c r="P11">
        <f>SUM(P3:P10)</f>
        <v>0.18</v>
      </c>
      <c r="R11">
        <f>SUM(R3:R10)</f>
        <v>0.25</v>
      </c>
      <c r="T11">
        <v>10</v>
      </c>
      <c r="U11" t="s">
        <v>18</v>
      </c>
      <c r="V11">
        <v>0.3</v>
      </c>
    </row>
    <row r="12" spans="1:22">
      <c r="B12" t="s">
        <v>8</v>
      </c>
      <c r="C12">
        <v>3924</v>
      </c>
      <c r="F12">
        <f>IF(G12=B12,C12,C13)</f>
        <v>3958</v>
      </c>
      <c r="G12" t="str">
        <f>'Karta przedsięwzięcia termomode'!B5</f>
        <v>warmińsko-mazurskie</v>
      </c>
      <c r="K12" s="1" t="e">
        <f>VLOOKUP(#REF!,A3:I9,9,0)</f>
        <v>#REF!</v>
      </c>
      <c r="T12">
        <v>11</v>
      </c>
      <c r="U12" t="s">
        <v>19</v>
      </c>
      <c r="V12">
        <v>0.77</v>
      </c>
    </row>
    <row r="13" spans="1:22">
      <c r="B13" t="s">
        <v>9</v>
      </c>
      <c r="C13">
        <v>3958</v>
      </c>
      <c r="T13">
        <v>12</v>
      </c>
      <c r="U13" t="s">
        <v>20</v>
      </c>
      <c r="V13">
        <v>1.7</v>
      </c>
    </row>
    <row r="14" spans="1:22">
      <c r="B14" t="s">
        <v>10</v>
      </c>
      <c r="C14">
        <v>3958</v>
      </c>
    </row>
    <row r="15" spans="1:22">
      <c r="N15" t="s">
        <v>59</v>
      </c>
    </row>
    <row r="16" spans="1:22">
      <c r="N16" s="1">
        <f>IF(O16=U$2,T$2,0)</f>
        <v>0</v>
      </c>
      <c r="O16" s="1">
        <f>'Karta przedsięwzięcia termomode'!B$14</f>
        <v>0</v>
      </c>
    </row>
    <row r="17" spans="2:15">
      <c r="N17" s="1">
        <f>IF(O17=U$3,T$3,0)</f>
        <v>0</v>
      </c>
      <c r="O17" s="1">
        <f>'Karta przedsięwzięcia termomode'!B$14</f>
        <v>0</v>
      </c>
    </row>
    <row r="18" spans="2:15">
      <c r="C18" t="str">
        <f>'Karta przedsięwzięcia termomode'!B10</f>
        <v>ściana zewnetrzna/wewnętrzna</v>
      </c>
      <c r="D18" t="str">
        <f>$B3</f>
        <v>ściana zewnetrzna/wewnętrzna</v>
      </c>
      <c r="E18" t="str">
        <f>$B4</f>
        <v>dach/ stropodach</v>
      </c>
      <c r="F18" t="str">
        <f>$B5</f>
        <v>strop pod nieogrzewanym poddaszem</v>
      </c>
      <c r="G18" t="str">
        <f>$B6</f>
        <v>strop nad nieogrzewaną piwnica/podłoga na gruncie</v>
      </c>
      <c r="H18">
        <f>B7</f>
        <v>0</v>
      </c>
      <c r="N18" s="1">
        <f>IF(O18=U$4,T$4,0)</f>
        <v>0</v>
      </c>
      <c r="O18" s="1">
        <f>'Karta przedsięwzięcia termomode'!B$14</f>
        <v>0</v>
      </c>
    </row>
    <row r="19" spans="2:15">
      <c r="C19">
        <f>'Karta przedsięwzięcia termomode'!B$4</f>
        <v>0</v>
      </c>
      <c r="D19">
        <f>IF($C$19=$C$2,$C$3,0)</f>
        <v>0</v>
      </c>
      <c r="E19">
        <f>IF($C$19=$C$2,$C$4,0)</f>
        <v>0</v>
      </c>
      <c r="F19">
        <f>IF($C$19=$C$2,$C$5,0)</f>
        <v>0</v>
      </c>
      <c r="G19">
        <f>IF($C$19=$C$2,$C$6,0)</f>
        <v>0</v>
      </c>
      <c r="H19">
        <f>IF($C$19=$C$2,$C$7,0)</f>
        <v>0</v>
      </c>
      <c r="N19" s="1">
        <f>IF(O19=U$5,T$5,0)</f>
        <v>0</v>
      </c>
      <c r="O19" s="1">
        <f>'Karta przedsięwzięcia termomode'!B$14</f>
        <v>0</v>
      </c>
    </row>
    <row r="20" spans="2:15">
      <c r="C20">
        <f>'Karta przedsięwzięcia termomode'!B$4</f>
        <v>0</v>
      </c>
      <c r="D20">
        <f>IF($C$19=$D$2,$D$3,0)</f>
        <v>0</v>
      </c>
      <c r="E20">
        <f>IF($C$19=$D$2,$D$4,0)</f>
        <v>0</v>
      </c>
      <c r="F20">
        <f>IF($C$19=$D$2,$D$5,0)</f>
        <v>0</v>
      </c>
      <c r="G20">
        <f>IF($C$19=$D$2,$D$6,0)</f>
        <v>0</v>
      </c>
      <c r="H20">
        <f>IF($C$19=$D$2,$D$7,0)</f>
        <v>0</v>
      </c>
      <c r="N20" s="1">
        <f>IF(O20=U$6,T$6,0)</f>
        <v>0</v>
      </c>
      <c r="O20" s="1">
        <f>'Karta przedsięwzięcia termomode'!B$14</f>
        <v>0</v>
      </c>
    </row>
    <row r="21" spans="2:15">
      <c r="C21">
        <f>'Karta przedsięwzięcia termomode'!B$4</f>
        <v>0</v>
      </c>
      <c r="D21">
        <f>IF($C$19=$E$2,$E$3,0)</f>
        <v>0</v>
      </c>
      <c r="E21">
        <f>IF($C$19=$E$2,$E$4,0)</f>
        <v>0</v>
      </c>
      <c r="F21">
        <f>IF($C$19=$E$2,$E$5,0)</f>
        <v>0</v>
      </c>
      <c r="G21">
        <f>IF($C$19=$E$2,$E$6,0)</f>
        <v>0</v>
      </c>
      <c r="H21">
        <f>IF($C$19=$E$2,$E$7,0)</f>
        <v>0</v>
      </c>
      <c r="N21" s="1">
        <f>IF(O21=U$7,T$7,0)</f>
        <v>0</v>
      </c>
      <c r="O21" s="1">
        <f>'Karta przedsięwzięcia termomode'!B$14</f>
        <v>0</v>
      </c>
    </row>
    <row r="22" spans="2:15">
      <c r="C22">
        <f>'Karta przedsięwzięcia termomode'!B$4</f>
        <v>0</v>
      </c>
      <c r="D22">
        <f>IF($C$19=$F$2,$F$3,0)</f>
        <v>0</v>
      </c>
      <c r="E22">
        <f>IF($C$19=$F$2,$F$4,0)</f>
        <v>0</v>
      </c>
      <c r="F22">
        <f>IF($C$19=$F$2,$F$5,0)</f>
        <v>0</v>
      </c>
      <c r="G22">
        <f>IF($C$19=$F$2,$F$6,0)</f>
        <v>0</v>
      </c>
      <c r="H22">
        <f>IF($C$19=$F$2,$F$7,0)</f>
        <v>0</v>
      </c>
      <c r="N22" s="1">
        <f>IF(O22=U$8,T$8,0)</f>
        <v>0</v>
      </c>
      <c r="O22" s="1">
        <f>'Karta przedsięwzięcia termomode'!B$14</f>
        <v>0</v>
      </c>
    </row>
    <row r="23" spans="2:15">
      <c r="C23">
        <f>'Karta przedsięwzięcia termomode'!B$4</f>
        <v>0</v>
      </c>
      <c r="D23">
        <f>IF($C$19=$G$2,$G$3,0)</f>
        <v>0</v>
      </c>
      <c r="E23">
        <f>IF($C$19=$G$2,$G$4,0)</f>
        <v>0</v>
      </c>
      <c r="F23">
        <f>IF($C$19=$G$2,$G$5,0)</f>
        <v>0</v>
      </c>
      <c r="G23">
        <f>IF($C$19=$G$2,$G$6,0)</f>
        <v>0</v>
      </c>
      <c r="H23">
        <f>IF($C$19=$G$2,$G$7,0)</f>
        <v>0</v>
      </c>
      <c r="N23" s="1">
        <f>IF(O23=U$9,T$9,0)</f>
        <v>0</v>
      </c>
      <c r="O23" s="1">
        <f>'Karta przedsięwzięcia termomode'!B$14</f>
        <v>0</v>
      </c>
    </row>
    <row r="24" spans="2:15">
      <c r="C24">
        <f>'Karta przedsięwzięcia termomode'!B$4</f>
        <v>0</v>
      </c>
      <c r="D24">
        <f>IF($C$19=$H$2,$H$3,0)</f>
        <v>0</v>
      </c>
      <c r="E24">
        <f>IF($C$19=$H$2,$H$4,0)</f>
        <v>0</v>
      </c>
      <c r="F24">
        <f>IF($C$19=$H$2,$H$5,0)</f>
        <v>0</v>
      </c>
      <c r="G24">
        <f>IF($C$19=$H$2,$H$6,0)</f>
        <v>0</v>
      </c>
      <c r="H24">
        <f>IF($C$19=$H$2,$H$7,0)</f>
        <v>0</v>
      </c>
      <c r="N24" s="1">
        <f>IF(O24=U$10,T$10,0)</f>
        <v>0</v>
      </c>
      <c r="O24" s="1">
        <f>'Karta przedsięwzięcia termomode'!B$14</f>
        <v>0</v>
      </c>
    </row>
    <row r="25" spans="2:15">
      <c r="C25">
        <f>'Karta przedsięwzięcia termomode'!B$4</f>
        <v>0</v>
      </c>
      <c r="D25">
        <f>IF($C$19=$I$2,$I$3,0)</f>
        <v>0</v>
      </c>
      <c r="E25">
        <f>IF($C$19=$I$2,$I$4,0)</f>
        <v>0</v>
      </c>
      <c r="F25">
        <f>IF($C$19=$I$2,$I$5,0)</f>
        <v>0</v>
      </c>
      <c r="G25">
        <f>IF($C$19=$I$2,$I$6,0)</f>
        <v>0</v>
      </c>
      <c r="H25">
        <f>IF($C$19=$I$2,$I$7,0)</f>
        <v>0</v>
      </c>
      <c r="N25" s="1">
        <f>IF(O25=U$11,T$11,0)</f>
        <v>0</v>
      </c>
      <c r="O25" s="1">
        <f>'Karta przedsięwzięcia termomode'!B$14</f>
        <v>0</v>
      </c>
    </row>
    <row r="26" spans="2:15">
      <c r="D26">
        <f>SUM(D19:D25)</f>
        <v>0</v>
      </c>
      <c r="E26">
        <f t="shared" ref="E26:H26" si="4">SUM(E19:E25)</f>
        <v>0</v>
      </c>
      <c r="F26">
        <f t="shared" si="4"/>
        <v>0</v>
      </c>
      <c r="G26">
        <f t="shared" si="4"/>
        <v>0</v>
      </c>
      <c r="H26">
        <f t="shared" si="4"/>
        <v>0</v>
      </c>
      <c r="N26" s="1">
        <f>IF(O26=U$12,T$12,0)</f>
        <v>0</v>
      </c>
      <c r="O26" s="1">
        <f>'Karta przedsięwzięcia termomode'!B$14</f>
        <v>0</v>
      </c>
    </row>
    <row r="27" spans="2:15">
      <c r="N27" s="1">
        <f>IF(O27=U$13,T$13,0)</f>
        <v>0</v>
      </c>
      <c r="O27" s="1">
        <f>'Karta przedsięwzięcia termomode'!B$14</f>
        <v>0</v>
      </c>
    </row>
    <row r="28" spans="2:15">
      <c r="B28" t="str">
        <f>'Karta przedsięwzięcia termomode'!B10</f>
        <v>ściana zewnetrzna/wewnętrzna</v>
      </c>
      <c r="C28">
        <f>SUM(D28:J28)</f>
        <v>0</v>
      </c>
      <c r="D28">
        <f>IF($C18=D18,D26,0)</f>
        <v>0</v>
      </c>
      <c r="E28">
        <f>IF(C18=E18,E26,0)</f>
        <v>0</v>
      </c>
      <c r="F28">
        <f>IF(C18=F18,F26,0)</f>
        <v>0</v>
      </c>
      <c r="G28">
        <f>IF(C18=G18,G26,0)</f>
        <v>0</v>
      </c>
      <c r="H28">
        <f>IF(C18=H18,H26,0)</f>
        <v>0</v>
      </c>
      <c r="N28">
        <f>SUM(N16:N27)</f>
        <v>0</v>
      </c>
    </row>
    <row r="29" spans="2:15">
      <c r="B29" t="str">
        <f>'Karta przedsięwzięcia termomode'!C10</f>
        <v>dach/ stropodach</v>
      </c>
    </row>
    <row r="30" spans="2:15">
      <c r="N30" t="s">
        <v>60</v>
      </c>
    </row>
    <row r="31" spans="2:15">
      <c r="C31" t="str">
        <f>'Karta przedsięwzięcia termomode'!C10</f>
        <v>dach/ stropodach</v>
      </c>
      <c r="D31" t="str">
        <f>D18</f>
        <v>ściana zewnetrzna/wewnętrzna</v>
      </c>
      <c r="E31" t="str">
        <f t="shared" ref="E31:J31" si="5">E18</f>
        <v>dach/ stropodach</v>
      </c>
      <c r="F31" t="str">
        <f t="shared" si="5"/>
        <v>strop pod nieogrzewanym poddaszem</v>
      </c>
      <c r="G31" t="str">
        <f t="shared" si="5"/>
        <v>strop nad nieogrzewaną piwnica/podłoga na gruncie</v>
      </c>
      <c r="H31">
        <f t="shared" si="5"/>
        <v>0</v>
      </c>
      <c r="I31">
        <f t="shared" si="5"/>
        <v>0</v>
      </c>
      <c r="J31">
        <f t="shared" si="5"/>
        <v>0</v>
      </c>
      <c r="N31" s="1">
        <f>IF(O31=U$2,T$2,0)</f>
        <v>0</v>
      </c>
      <c r="O31" s="1">
        <f>'Karta przedsięwzięcia termomode'!C$14</f>
        <v>0</v>
      </c>
    </row>
    <row r="32" spans="2:15">
      <c r="C32">
        <f>'Karta przedsięwzięcia termomode'!B$4</f>
        <v>0</v>
      </c>
      <c r="D32">
        <f>IF($C$19=$C$2,$C$3,0)</f>
        <v>0</v>
      </c>
      <c r="E32">
        <f>IF($C$19=$C$2,$C$4,0)</f>
        <v>0</v>
      </c>
      <c r="F32">
        <f>IF($C$19=$C$2,$C$5,0)</f>
        <v>0</v>
      </c>
      <c r="G32">
        <f>IF($C$19=$C$2,$C$6,0)</f>
        <v>0</v>
      </c>
      <c r="H32">
        <f>IF($C$19=$C$2,$C$7,0)</f>
        <v>0</v>
      </c>
      <c r="I32">
        <f>IF($C$19=$C$2,$C$9,0)</f>
        <v>0</v>
      </c>
      <c r="J32">
        <f>IF($C$19=$C$2,$C$10,0)</f>
        <v>0</v>
      </c>
      <c r="N32" s="1">
        <f>IF(O32=U$3,T$3,0)</f>
        <v>0</v>
      </c>
      <c r="O32" s="1">
        <f>'Karta przedsięwzięcia termomode'!C$14</f>
        <v>0</v>
      </c>
    </row>
    <row r="33" spans="2:15">
      <c r="C33">
        <f>'Karta przedsięwzięcia termomode'!B$4</f>
        <v>0</v>
      </c>
      <c r="D33">
        <f>IF($C$19=$D$2,$D$3,0)</f>
        <v>0</v>
      </c>
      <c r="E33">
        <f>IF($C$19=$D$2,$D$4,0)</f>
        <v>0</v>
      </c>
      <c r="F33">
        <f>IF($C$19=$D$2,$D$5,0)</f>
        <v>0</v>
      </c>
      <c r="G33">
        <f>IF($C$19=$D$2,$D$6,0)</f>
        <v>0</v>
      </c>
      <c r="H33">
        <f>IF($C$19=$D$2,$D$7,0)</f>
        <v>0</v>
      </c>
      <c r="I33">
        <f>IF($C$19=$D$2,$D$9,0)</f>
        <v>0</v>
      </c>
      <c r="J33">
        <f>IF($C$19=$D$2,$D$10,0)</f>
        <v>0</v>
      </c>
      <c r="N33" s="1">
        <f>IF(O33=U$4,T$4,0)</f>
        <v>0</v>
      </c>
      <c r="O33" s="1">
        <f>'Karta przedsięwzięcia termomode'!C$14</f>
        <v>0</v>
      </c>
    </row>
    <row r="34" spans="2:15">
      <c r="C34">
        <f>'Karta przedsięwzięcia termomode'!B$4</f>
        <v>0</v>
      </c>
      <c r="D34">
        <f>IF($C$19=$E$2,$E$3,0)</f>
        <v>0</v>
      </c>
      <c r="E34">
        <f>IF($C$19=$E$2,$E$4,0)</f>
        <v>0</v>
      </c>
      <c r="F34">
        <f>IF($C$19=$E$2,$E$5,0)</f>
        <v>0</v>
      </c>
      <c r="G34">
        <f>IF($C$19=$E$2,$E$6,0)</f>
        <v>0</v>
      </c>
      <c r="H34">
        <f>IF($C$19=$E$2,$E$7,0)</f>
        <v>0</v>
      </c>
      <c r="I34">
        <f>IF($C$19=$E$2,$E$9,0)</f>
        <v>0</v>
      </c>
      <c r="J34">
        <f>IF($C$19=$E$2,$E$10,0)</f>
        <v>0</v>
      </c>
      <c r="N34" s="1">
        <f>IF(O34=U$5,T$5,0)</f>
        <v>0</v>
      </c>
      <c r="O34" s="1">
        <f>'Karta przedsięwzięcia termomode'!C$14</f>
        <v>0</v>
      </c>
    </row>
    <row r="35" spans="2:15">
      <c r="C35">
        <f>'Karta przedsięwzięcia termomode'!B$4</f>
        <v>0</v>
      </c>
      <c r="D35">
        <f>IF($C$19=$F$2,$F$3,0)</f>
        <v>0</v>
      </c>
      <c r="E35">
        <f>IF($C$19=$F$2,$F$4,0)</f>
        <v>0</v>
      </c>
      <c r="F35">
        <f>IF($C$19=$F$2,$F$5,0)</f>
        <v>0</v>
      </c>
      <c r="G35">
        <f>IF($C$19=$F$2,$F$6,0)</f>
        <v>0</v>
      </c>
      <c r="H35">
        <f>IF($C$19=$F$2,$F$7,0)</f>
        <v>0</v>
      </c>
      <c r="I35">
        <f>IF($C$19=$F$2,$F$9,0)</f>
        <v>0</v>
      </c>
      <c r="J35">
        <f>IF($C$19=$F$2,$F$10,0)</f>
        <v>0</v>
      </c>
      <c r="N35" s="1">
        <f>IF(O35=U$6,T$6,0)</f>
        <v>0</v>
      </c>
      <c r="O35" s="1">
        <f>'Karta przedsięwzięcia termomode'!C$14</f>
        <v>0</v>
      </c>
    </row>
    <row r="36" spans="2:15">
      <c r="C36">
        <f>'Karta przedsięwzięcia termomode'!B$4</f>
        <v>0</v>
      </c>
      <c r="D36">
        <f>IF($C$19=$G$2,$G$3,0)</f>
        <v>0</v>
      </c>
      <c r="E36">
        <f>IF($C$19=$G$2,$G$4,0)</f>
        <v>0</v>
      </c>
      <c r="F36">
        <f>IF($C$19=$G$2,$G$5,0)</f>
        <v>0</v>
      </c>
      <c r="G36">
        <f>IF($C$19=$G$2,$G$6,0)</f>
        <v>0</v>
      </c>
      <c r="H36">
        <f>IF($C$19=$G$2,$G$7,0)</f>
        <v>0</v>
      </c>
      <c r="I36">
        <f>IF($C$19=$G$2,$G$9,0)</f>
        <v>0</v>
      </c>
      <c r="J36">
        <f>IF($C$19=$G$2,$G$10,0)</f>
        <v>0</v>
      </c>
      <c r="N36" s="1">
        <f>IF(O36=U$7,T$7,0)</f>
        <v>0</v>
      </c>
      <c r="O36" s="1">
        <f>'Karta przedsięwzięcia termomode'!C$14</f>
        <v>0</v>
      </c>
    </row>
    <row r="37" spans="2:15">
      <c r="C37">
        <f>'Karta przedsięwzięcia termomode'!B$4</f>
        <v>0</v>
      </c>
      <c r="D37">
        <f>IF($C$19=$H$2,$H$3,0)</f>
        <v>0</v>
      </c>
      <c r="E37">
        <f>IF($C$19=$H$2,$H$4,0)</f>
        <v>0</v>
      </c>
      <c r="F37">
        <f>IF($C$19=$H$2,$H$5,0)</f>
        <v>0</v>
      </c>
      <c r="G37">
        <f>IF($C$19=$H$2,$H$6,0)</f>
        <v>0</v>
      </c>
      <c r="H37">
        <f>IF($C$19=$H$2,$H$7,0)</f>
        <v>0</v>
      </c>
      <c r="I37">
        <f>IF($C$19=$H$2,$H$9,0)</f>
        <v>0</v>
      </c>
      <c r="J37">
        <f>IF($C$19=$H$2,$H$10,0)</f>
        <v>0</v>
      </c>
      <c r="N37" s="1">
        <f>IF(O37=U$8,T$8,0)</f>
        <v>0</v>
      </c>
      <c r="O37" s="1">
        <f>'Karta przedsięwzięcia termomode'!C$14</f>
        <v>0</v>
      </c>
    </row>
    <row r="38" spans="2:15">
      <c r="C38">
        <f>'Karta przedsięwzięcia termomode'!B$4</f>
        <v>0</v>
      </c>
      <c r="D38">
        <f>IF($C$19=$I$2,$I$3,0)</f>
        <v>0</v>
      </c>
      <c r="E38">
        <f>IF($C$19=$I$2,$I$4,0)</f>
        <v>0</v>
      </c>
      <c r="F38">
        <f>IF($C$19=$I$2,$I$5,0)</f>
        <v>0</v>
      </c>
      <c r="G38">
        <f>IF($C$19=$I$2,$I$6,0)</f>
        <v>0</v>
      </c>
      <c r="H38">
        <f>IF($C$19=$I$2,$I$7,0)</f>
        <v>0</v>
      </c>
      <c r="I38">
        <f>IF($C$19=$I$2,$I$9,0)</f>
        <v>0</v>
      </c>
      <c r="J38">
        <f>IF($C$19=$I$2,$I$10,0)</f>
        <v>0</v>
      </c>
      <c r="N38" s="1">
        <f>IF(O38=U$9,T$9,0)</f>
        <v>0</v>
      </c>
      <c r="O38" s="1">
        <f>'Karta przedsięwzięcia termomode'!C$14</f>
        <v>0</v>
      </c>
    </row>
    <row r="39" spans="2:15">
      <c r="D39">
        <f>SUM(D32:D38)</f>
        <v>0</v>
      </c>
      <c r="E39">
        <f t="shared" ref="E39:J39" si="6">SUM(E32:E38)</f>
        <v>0</v>
      </c>
      <c r="F39">
        <f t="shared" si="6"/>
        <v>0</v>
      </c>
      <c r="G39">
        <f t="shared" si="6"/>
        <v>0</v>
      </c>
      <c r="H39">
        <f t="shared" si="6"/>
        <v>0</v>
      </c>
      <c r="I39">
        <f t="shared" si="6"/>
        <v>0</v>
      </c>
      <c r="J39">
        <f t="shared" si="6"/>
        <v>0</v>
      </c>
      <c r="N39" s="1">
        <f>IF(O39=U$10,T$10,0)</f>
        <v>0</v>
      </c>
      <c r="O39" s="1">
        <f>'Karta przedsięwzięcia termomode'!C$14</f>
        <v>0</v>
      </c>
    </row>
    <row r="40" spans="2:15">
      <c r="N40" s="1">
        <f>IF(O40=U$11,T$11,0)</f>
        <v>0</v>
      </c>
      <c r="O40" s="1">
        <f>'Karta przedsięwzięcia termomode'!C$14</f>
        <v>0</v>
      </c>
    </row>
    <row r="41" spans="2:15">
      <c r="B41" t="e">
        <f>'Karta przedsięwzięcia termomode'!B28</f>
        <v>#N/A</v>
      </c>
      <c r="C41">
        <f>SUM(D41:J41)</f>
        <v>0</v>
      </c>
      <c r="D41">
        <f>IF($C31=D31,D39,0)</f>
        <v>0</v>
      </c>
      <c r="E41">
        <f>IF(C31=E31,E39,0)</f>
        <v>0</v>
      </c>
      <c r="F41">
        <f>IF(C31=F31,F39,0)</f>
        <v>0</v>
      </c>
      <c r="G41">
        <f>IF(C31=G31,G39,0)</f>
        <v>0</v>
      </c>
      <c r="H41">
        <f>IF(C31=H31,H39,0)</f>
        <v>0</v>
      </c>
      <c r="I41">
        <f>IF(I31=C31,I39,0)</f>
        <v>0</v>
      </c>
      <c r="J41">
        <f>IF(J31=C31,J39,0)</f>
        <v>0</v>
      </c>
      <c r="N41" s="1">
        <f>IF(O41=U$12,T$12,0)</f>
        <v>0</v>
      </c>
      <c r="O41" s="1">
        <f>'Karta przedsięwzięcia termomode'!C$14</f>
        <v>0</v>
      </c>
    </row>
    <row r="42" spans="2:15">
      <c r="N42" s="1">
        <f>IF(O42=U$13,T$13,0)</f>
        <v>0</v>
      </c>
      <c r="O42" s="1">
        <f>'Karta przedsięwzięcia termomode'!C$14</f>
        <v>0</v>
      </c>
    </row>
    <row r="43" spans="2:15">
      <c r="C43" t="str">
        <f>'Karta przedsięwzięcia termomode'!D10</f>
        <v>strop pod nieogrzewanym poddaszem</v>
      </c>
      <c r="D43" t="str">
        <f>D31</f>
        <v>ściana zewnetrzna/wewnętrzna</v>
      </c>
      <c r="E43" t="str">
        <f t="shared" ref="E43:J43" si="7">E31</f>
        <v>dach/ stropodach</v>
      </c>
      <c r="F43" t="str">
        <f t="shared" si="7"/>
        <v>strop pod nieogrzewanym poddaszem</v>
      </c>
      <c r="G43" t="str">
        <f t="shared" si="7"/>
        <v>strop nad nieogrzewaną piwnica/podłoga na gruncie</v>
      </c>
      <c r="H43">
        <f t="shared" si="7"/>
        <v>0</v>
      </c>
      <c r="I43">
        <f t="shared" si="7"/>
        <v>0</v>
      </c>
      <c r="J43">
        <f t="shared" si="7"/>
        <v>0</v>
      </c>
      <c r="N43">
        <f>SUM(N31:N42)</f>
        <v>0</v>
      </c>
    </row>
    <row r="44" spans="2:15">
      <c r="C44">
        <f>'Karta przedsięwzięcia termomode'!B$4</f>
        <v>0</v>
      </c>
      <c r="D44">
        <f>IF($C$19=$C$2,$C$3,0)</f>
        <v>0</v>
      </c>
      <c r="E44">
        <f>IF($C$19=$C$2,$C$4,0)</f>
        <v>0</v>
      </c>
      <c r="F44">
        <f>IF($C$19=$C$2,$C$5,0)</f>
        <v>0</v>
      </c>
      <c r="G44">
        <f>IF($C$19=$C$2,$C$6,0)</f>
        <v>0</v>
      </c>
      <c r="H44">
        <f>IF($C$19=$C$2,$C$7,0)</f>
        <v>0</v>
      </c>
      <c r="I44">
        <f>IF($C$19=$C$2,$C$9,0)</f>
        <v>0</v>
      </c>
      <c r="J44">
        <f>IF($C$19=$C$2,$C$10,0)</f>
        <v>0</v>
      </c>
    </row>
    <row r="45" spans="2:15">
      <c r="C45">
        <f>'Karta przedsięwzięcia termomode'!B$4</f>
        <v>0</v>
      </c>
      <c r="D45">
        <f>IF($C$19=$D$2,$D$3,0)</f>
        <v>0</v>
      </c>
      <c r="E45">
        <f>IF($C$19=$D$2,$D$4,0)</f>
        <v>0</v>
      </c>
      <c r="F45">
        <f>IF($C$19=$D$2,$D$5,0)</f>
        <v>0</v>
      </c>
      <c r="G45">
        <f>IF($C$19=$D$2,$D$6,0)</f>
        <v>0</v>
      </c>
      <c r="H45">
        <f>IF($C$19=$D$2,$D$7,0)</f>
        <v>0</v>
      </c>
      <c r="I45">
        <f>IF($C$19=$D$2,$D$9,0)</f>
        <v>0</v>
      </c>
      <c r="J45">
        <f>IF($C$19=$D$2,$D$10,0)</f>
        <v>0</v>
      </c>
      <c r="N45" t="s">
        <v>60</v>
      </c>
    </row>
    <row r="46" spans="2:15">
      <c r="C46">
        <f>'Karta przedsięwzięcia termomode'!B$4</f>
        <v>0</v>
      </c>
      <c r="D46">
        <f>IF($C$19=$E$2,$E$3,0)</f>
        <v>0</v>
      </c>
      <c r="E46">
        <f>IF($C$19=$E$2,$E$4,0)</f>
        <v>0</v>
      </c>
      <c r="F46">
        <f>IF($C$19=$E$2,$E$5,0)</f>
        <v>0</v>
      </c>
      <c r="G46">
        <f>IF($C$19=$E$2,$E$6,0)</f>
        <v>0</v>
      </c>
      <c r="H46">
        <f>IF($C$19=$E$2,$E$7,0)</f>
        <v>0</v>
      </c>
      <c r="I46">
        <f>IF($C$19=$E$2,$E$9,0)</f>
        <v>0</v>
      </c>
      <c r="J46">
        <f>IF($C$19=$E$2,$E$10,0)</f>
        <v>0</v>
      </c>
      <c r="N46" s="1">
        <f>IF(O46=U$2,T$2,0)</f>
        <v>0</v>
      </c>
      <c r="O46" s="1">
        <f>'Karta przedsięwzięcia termomode'!D$14</f>
        <v>0</v>
      </c>
    </row>
    <row r="47" spans="2:15">
      <c r="C47">
        <f>'Karta przedsięwzięcia termomode'!B$4</f>
        <v>0</v>
      </c>
      <c r="D47">
        <f>IF($C$19=$F$2,$F$3,0)</f>
        <v>0</v>
      </c>
      <c r="E47">
        <f>IF($C$19=$F$2,$F$4,0)</f>
        <v>0</v>
      </c>
      <c r="F47">
        <f>IF($C$19=$F$2,$F$5,0)</f>
        <v>0</v>
      </c>
      <c r="G47">
        <f>IF($C$19=$F$2,$F$6,0)</f>
        <v>0</v>
      </c>
      <c r="H47">
        <f>IF($C$19=$F$2,$F$7,0)</f>
        <v>0</v>
      </c>
      <c r="I47">
        <f>IF($C$19=$F$2,$F$9,0)</f>
        <v>0</v>
      </c>
      <c r="J47">
        <f>IF($C$19=$F$2,$F$10,0)</f>
        <v>0</v>
      </c>
      <c r="N47" s="1">
        <f>IF(O47=U$3,T$3,0)</f>
        <v>0</v>
      </c>
      <c r="O47" s="1">
        <f>'Karta przedsięwzięcia termomode'!D$14</f>
        <v>0</v>
      </c>
    </row>
    <row r="48" spans="2:15">
      <c r="C48">
        <f>'Karta przedsięwzięcia termomode'!B$4</f>
        <v>0</v>
      </c>
      <c r="D48">
        <f>IF($C$19=$G$2,$G$3,0)</f>
        <v>0</v>
      </c>
      <c r="E48">
        <f>IF($C$19=$G$2,$G$4,0)</f>
        <v>0</v>
      </c>
      <c r="F48">
        <f>IF($C$19=$G$2,$G$5,0)</f>
        <v>0</v>
      </c>
      <c r="G48">
        <f>IF($C$19=$G$2,$G$6,0)</f>
        <v>0</v>
      </c>
      <c r="H48">
        <f>IF($C$19=$G$2,$G$7,0)</f>
        <v>0</v>
      </c>
      <c r="I48">
        <f>IF($C$19=$G$2,$G$9,0)</f>
        <v>0</v>
      </c>
      <c r="J48">
        <f>IF($C$19=$G$2,$G$10,0)</f>
        <v>0</v>
      </c>
      <c r="N48" s="1">
        <f>IF(O48=U$4,T$4,0)</f>
        <v>0</v>
      </c>
      <c r="O48" s="1">
        <f>'Karta przedsięwzięcia termomode'!D$14</f>
        <v>0</v>
      </c>
    </row>
    <row r="49" spans="2:15">
      <c r="C49">
        <f>'Karta przedsięwzięcia termomode'!B$4</f>
        <v>0</v>
      </c>
      <c r="D49">
        <f>IF($C$19=$H$2,$H$3,0)</f>
        <v>0</v>
      </c>
      <c r="E49">
        <f>IF($C$19=$H$2,$H$4,0)</f>
        <v>0</v>
      </c>
      <c r="F49">
        <f>IF($C$19=$H$2,$H$5,0)</f>
        <v>0</v>
      </c>
      <c r="G49">
        <f>IF($C$19=$H$2,$H$6,0)</f>
        <v>0</v>
      </c>
      <c r="H49">
        <f>IF($C$19=$H$2,$H$7,0)</f>
        <v>0</v>
      </c>
      <c r="I49">
        <f>IF($C$19=$H$2,$H$9,0)</f>
        <v>0</v>
      </c>
      <c r="J49">
        <f>IF($C$19=$H$2,$H$10,0)</f>
        <v>0</v>
      </c>
      <c r="N49" s="1">
        <f>IF(O49=U$5,T$5,0)</f>
        <v>0</v>
      </c>
      <c r="O49" s="1">
        <f>'Karta przedsięwzięcia termomode'!D$14</f>
        <v>0</v>
      </c>
    </row>
    <row r="50" spans="2:15">
      <c r="C50">
        <f>'Karta przedsięwzięcia termomode'!B$4</f>
        <v>0</v>
      </c>
      <c r="D50">
        <f>IF($C$19=$I$2,$I$3,0)</f>
        <v>0</v>
      </c>
      <c r="E50">
        <f>IF($C$19=$I$2,$I$4,0)</f>
        <v>0</v>
      </c>
      <c r="F50">
        <f>IF($C$19=$I$2,$I$5,0)</f>
        <v>0</v>
      </c>
      <c r="G50">
        <f>IF($C$19=$I$2,$I$6,0)</f>
        <v>0</v>
      </c>
      <c r="H50">
        <f>IF($C$19=$I$2,$I$7,0)</f>
        <v>0</v>
      </c>
      <c r="I50">
        <f>IF($C$19=$I$2,$I$9,0)</f>
        <v>0</v>
      </c>
      <c r="J50">
        <f>IF($C$19=$I$2,$I$10,0)</f>
        <v>0</v>
      </c>
      <c r="N50" s="1">
        <f>IF(O50=U$6,T$6,0)</f>
        <v>0</v>
      </c>
      <c r="O50" s="1">
        <f>'Karta przedsięwzięcia termomode'!D$14</f>
        <v>0</v>
      </c>
    </row>
    <row r="51" spans="2:15">
      <c r="D51">
        <f>SUM(D44:D50)</f>
        <v>0</v>
      </c>
      <c r="E51">
        <f t="shared" ref="E51:J51" si="8">SUM(E44:E50)</f>
        <v>0</v>
      </c>
      <c r="F51">
        <f t="shared" si="8"/>
        <v>0</v>
      </c>
      <c r="G51">
        <f t="shared" si="8"/>
        <v>0</v>
      </c>
      <c r="H51">
        <f t="shared" si="8"/>
        <v>0</v>
      </c>
      <c r="I51">
        <f t="shared" si="8"/>
        <v>0</v>
      </c>
      <c r="J51">
        <f t="shared" si="8"/>
        <v>0</v>
      </c>
      <c r="N51" s="1">
        <f>IF(O51=U$7,T$7,0)</f>
        <v>0</v>
      </c>
      <c r="O51" s="1">
        <f>'Karta przedsięwzięcia termomode'!D$14</f>
        <v>0</v>
      </c>
    </row>
    <row r="52" spans="2:15">
      <c r="N52" s="1">
        <f>IF(O52=U$8,T$8,0)</f>
        <v>0</v>
      </c>
      <c r="O52" s="1">
        <f>'Karta przedsięwzięcia termomode'!D$14</f>
        <v>0</v>
      </c>
    </row>
    <row r="53" spans="2:15">
      <c r="B53">
        <f>'Karta przedsięwzięcia termomode'!B40</f>
        <v>0</v>
      </c>
      <c r="C53">
        <f>SUM(D53:J53)</f>
        <v>0</v>
      </c>
      <c r="D53">
        <f>IF($C43=D43,D51,0)</f>
        <v>0</v>
      </c>
      <c r="E53">
        <f>IF(C43=E43,E51,0)</f>
        <v>0</v>
      </c>
      <c r="F53">
        <f>IF(C43=F43,F51,0)</f>
        <v>0</v>
      </c>
      <c r="G53">
        <f>IF(C43=G43,G51,0)</f>
        <v>0</v>
      </c>
      <c r="H53">
        <f>IF(C43=H43,H51,0)</f>
        <v>0</v>
      </c>
      <c r="I53">
        <f>IF(I43=C43,I51,0)</f>
        <v>0</v>
      </c>
      <c r="J53">
        <f>IF(J43=C43,J51,0)</f>
        <v>0</v>
      </c>
      <c r="N53" s="1">
        <f>IF(O53=U$9,T$9,0)</f>
        <v>0</v>
      </c>
      <c r="O53" s="1">
        <f>'Karta przedsięwzięcia termomode'!D$14</f>
        <v>0</v>
      </c>
    </row>
    <row r="54" spans="2:15">
      <c r="N54" s="1">
        <f>IF(O54=U$10,T$10,0)</f>
        <v>0</v>
      </c>
      <c r="O54" s="1">
        <f>'Karta przedsięwzięcia termomode'!D$14</f>
        <v>0</v>
      </c>
    </row>
    <row r="55" spans="2:15">
      <c r="C55" t="str">
        <f>'Karta przedsięwzięcia termomode'!E10</f>
        <v>strop nad nieogrzewaną piwnica/podłoga na gruncie</v>
      </c>
      <c r="D55" t="str">
        <f>D43</f>
        <v>ściana zewnetrzna/wewnętrzna</v>
      </c>
      <c r="E55" t="str">
        <f t="shared" ref="E55:J55" si="9">E43</f>
        <v>dach/ stropodach</v>
      </c>
      <c r="F55" t="str">
        <f t="shared" si="9"/>
        <v>strop pod nieogrzewanym poddaszem</v>
      </c>
      <c r="G55" t="str">
        <f t="shared" si="9"/>
        <v>strop nad nieogrzewaną piwnica/podłoga na gruncie</v>
      </c>
      <c r="H55">
        <f t="shared" si="9"/>
        <v>0</v>
      </c>
      <c r="I55">
        <f t="shared" si="9"/>
        <v>0</v>
      </c>
      <c r="J55">
        <f t="shared" si="9"/>
        <v>0</v>
      </c>
      <c r="N55" s="1">
        <f>IF(O55=U$10,T$10,0)</f>
        <v>0</v>
      </c>
      <c r="O55" s="1">
        <f>'Karta przedsięwzięcia termomode'!D$14</f>
        <v>0</v>
      </c>
    </row>
    <row r="56" spans="2:15">
      <c r="C56">
        <f>'Karta przedsięwzięcia termomode'!B$4</f>
        <v>0</v>
      </c>
      <c r="D56">
        <f>IF($C$19=$C$2,$C$3,0)</f>
        <v>0</v>
      </c>
      <c r="E56">
        <f>IF($C$19=$C$2,$C$4,0)</f>
        <v>0</v>
      </c>
      <c r="F56">
        <f>IF($C$19=$C$2,$C$5,0)</f>
        <v>0</v>
      </c>
      <c r="G56">
        <f>IF($C$19=$C$2,$C$6,0)</f>
        <v>0</v>
      </c>
      <c r="H56">
        <f>IF($C$19=$C$2,$C$7,0)</f>
        <v>0</v>
      </c>
      <c r="I56">
        <f>IF($C$19=$C$2,$C$9,0)</f>
        <v>0</v>
      </c>
      <c r="J56">
        <f>IF($C$19=$C$2,$C$10,0)</f>
        <v>0</v>
      </c>
      <c r="N56" s="1">
        <f>IF(O56=U$11,T$11,0)</f>
        <v>0</v>
      </c>
      <c r="O56" s="1">
        <f>'Karta przedsięwzięcia termomode'!D$14</f>
        <v>0</v>
      </c>
    </row>
    <row r="57" spans="2:15">
      <c r="C57">
        <f>'Karta przedsięwzięcia termomode'!B$4</f>
        <v>0</v>
      </c>
      <c r="D57">
        <f>IF($C$19=$D$2,$D$3,0)</f>
        <v>0</v>
      </c>
      <c r="E57">
        <f>IF($C$19=$D$2,$D$4,0)</f>
        <v>0</v>
      </c>
      <c r="F57">
        <f>IF($C$19=$D$2,$D$5,0)</f>
        <v>0</v>
      </c>
      <c r="G57">
        <f>IF($C$19=$D$2,$D$6,0)</f>
        <v>0</v>
      </c>
      <c r="H57">
        <f>IF($C$19=$D$2,$D$7,0)</f>
        <v>0</v>
      </c>
      <c r="I57">
        <f>IF($C$19=$D$2,$D$9,0)</f>
        <v>0</v>
      </c>
      <c r="J57">
        <f>IF($C$19=$D$2,$D$10,0)</f>
        <v>0</v>
      </c>
      <c r="N57" s="1">
        <f>IF(O57=U$12,T$12,0)</f>
        <v>0</v>
      </c>
      <c r="O57" s="1">
        <f>'Karta przedsięwzięcia termomode'!D$14</f>
        <v>0</v>
      </c>
    </row>
    <row r="58" spans="2:15">
      <c r="C58">
        <f>'Karta przedsięwzięcia termomode'!B$4</f>
        <v>0</v>
      </c>
      <c r="D58">
        <f>IF($C$19=$E$2,$E$3,0)</f>
        <v>0</v>
      </c>
      <c r="E58">
        <f>IF($C$19=$E$2,$E$4,0)</f>
        <v>0</v>
      </c>
      <c r="F58">
        <f>IF($C$19=$E$2,$E$5,0)</f>
        <v>0</v>
      </c>
      <c r="G58">
        <f>IF($C$19=$E$2,$E$6,0)</f>
        <v>0</v>
      </c>
      <c r="H58">
        <f>IF($C$19=$E$2,$E$7,0)</f>
        <v>0</v>
      </c>
      <c r="I58">
        <f>IF($C$19=$E$2,$E$9,0)</f>
        <v>0</v>
      </c>
      <c r="J58">
        <f>IF($C$19=$E$2,$E$10,0)</f>
        <v>0</v>
      </c>
      <c r="N58" s="1">
        <f>IF(O58=U$13,T$13,0)</f>
        <v>0</v>
      </c>
      <c r="O58" s="1">
        <f>'Karta przedsięwzięcia termomode'!D$14</f>
        <v>0</v>
      </c>
    </row>
    <row r="59" spans="2:15">
      <c r="C59">
        <f>'Karta przedsięwzięcia termomode'!B$4</f>
        <v>0</v>
      </c>
      <c r="D59">
        <f>IF($C$19=$F$2,$F$3,0)</f>
        <v>0</v>
      </c>
      <c r="E59">
        <f>IF($C$19=$F$2,$F$4,0)</f>
        <v>0</v>
      </c>
      <c r="F59">
        <f>IF($C$19=$F$2,$F$5,0)</f>
        <v>0</v>
      </c>
      <c r="G59">
        <f>IF($C$19=$F$2,$F$6,0)</f>
        <v>0</v>
      </c>
      <c r="H59">
        <f>IF($C$19=$F$2,$F$7,0)</f>
        <v>0</v>
      </c>
      <c r="I59">
        <f>IF($C$19=$F$2,$F$9,0)</f>
        <v>0</v>
      </c>
      <c r="J59">
        <f>IF($C$19=$F$2,$F$10,0)</f>
        <v>0</v>
      </c>
      <c r="N59" s="1">
        <f>SUM(N46:N58)</f>
        <v>0</v>
      </c>
      <c r="O59" s="1">
        <f>'Karta przedsięwzięcia termomode'!D$14</f>
        <v>0</v>
      </c>
    </row>
    <row r="60" spans="2:15">
      <c r="C60">
        <f>'Karta przedsięwzięcia termomode'!B$4</f>
        <v>0</v>
      </c>
      <c r="D60">
        <f>IF($C$19=$G$2,$G$3,0)</f>
        <v>0</v>
      </c>
      <c r="E60">
        <f>IF($C$19=$G$2,$G$4,0)</f>
        <v>0</v>
      </c>
      <c r="F60">
        <f>IF($C$19=$G$2,$G$5,0)</f>
        <v>0</v>
      </c>
      <c r="G60">
        <f>IF($C$19=$G$2,$G$6,0)</f>
        <v>0</v>
      </c>
      <c r="H60">
        <f>IF($C$19=$G$2,$G$7,0)</f>
        <v>0</v>
      </c>
      <c r="I60">
        <f>IF($C$19=$G$2,$G$9,0)</f>
        <v>0</v>
      </c>
      <c r="J60">
        <f>IF($C$19=$G$2,$G$10,0)</f>
        <v>0</v>
      </c>
      <c r="N60" t="s">
        <v>114</v>
      </c>
    </row>
    <row r="61" spans="2:15">
      <c r="C61">
        <f>'Karta przedsięwzięcia termomode'!B$4</f>
        <v>0</v>
      </c>
      <c r="D61">
        <f>IF($C$19=$H$2,$H$3,0)</f>
        <v>0</v>
      </c>
      <c r="E61">
        <f>IF($C$19=$H$2,$H$4,0)</f>
        <v>0</v>
      </c>
      <c r="F61">
        <f>IF($C$19=$H$2,$H$5,0)</f>
        <v>0</v>
      </c>
      <c r="G61">
        <f>IF($C$19=$H$2,$H$6,0)</f>
        <v>0</v>
      </c>
      <c r="H61">
        <f>IF($C$19=$H$2,$H$7,0)</f>
        <v>0</v>
      </c>
      <c r="I61">
        <f>IF($C$19=$H$2,$H$9,0)</f>
        <v>0</v>
      </c>
      <c r="J61">
        <f>IF($C$19=$H$2,$H$10,0)</f>
        <v>0</v>
      </c>
      <c r="N61" s="1">
        <f>IF(O61=U$2,T$2,0)</f>
        <v>0</v>
      </c>
      <c r="O61" s="1">
        <f>'Karta przedsięwzięcia termomode'!E$14</f>
        <v>0</v>
      </c>
    </row>
    <row r="62" spans="2:15">
      <c r="C62">
        <f>'Karta przedsięwzięcia termomode'!B$4</f>
        <v>0</v>
      </c>
      <c r="D62">
        <f>IF($C$19=$I$2,$I$3,0)</f>
        <v>0</v>
      </c>
      <c r="E62">
        <f>IF($C$19=$I$2,$I$4,0)</f>
        <v>0</v>
      </c>
      <c r="F62">
        <f>IF($C$19=$I$2,$I$5,0)</f>
        <v>0</v>
      </c>
      <c r="G62">
        <f>IF($C$19=$I$2,$I$6,0)</f>
        <v>0</v>
      </c>
      <c r="H62">
        <f>IF($C$19=$I$2,$I$7,0)</f>
        <v>0</v>
      </c>
      <c r="I62">
        <f>IF($C$19=$I$2,$I$9,0)</f>
        <v>0</v>
      </c>
      <c r="J62">
        <f>IF($C$19=$I$2,$I$10,0)</f>
        <v>0</v>
      </c>
      <c r="N62" s="1">
        <f>IF(O62=U$3,T$3,0)</f>
        <v>0</v>
      </c>
      <c r="O62" s="1">
        <f>'Karta przedsięwzięcia termomode'!E$14</f>
        <v>0</v>
      </c>
    </row>
    <row r="63" spans="2:15">
      <c r="D63">
        <f>SUM(D56:D62)</f>
        <v>0</v>
      </c>
      <c r="E63">
        <f t="shared" ref="E63:J63" si="10">SUM(E56:E62)</f>
        <v>0</v>
      </c>
      <c r="F63">
        <f t="shared" si="10"/>
        <v>0</v>
      </c>
      <c r="G63">
        <f t="shared" si="10"/>
        <v>0</v>
      </c>
      <c r="H63">
        <f t="shared" si="10"/>
        <v>0</v>
      </c>
      <c r="I63">
        <f t="shared" si="10"/>
        <v>0</v>
      </c>
      <c r="J63">
        <f t="shared" si="10"/>
        <v>0</v>
      </c>
      <c r="N63" s="1">
        <f>IF(O63=U$4,T$4,0)</f>
        <v>0</v>
      </c>
      <c r="O63" s="1">
        <f>'Karta przedsięwzięcia termomode'!E$14</f>
        <v>0</v>
      </c>
    </row>
    <row r="64" spans="2:15">
      <c r="N64" s="1">
        <f>IF(O64=U$5,T$5,0)</f>
        <v>0</v>
      </c>
      <c r="O64" s="1">
        <f>'Karta przedsięwzięcia termomode'!E$14</f>
        <v>0</v>
      </c>
    </row>
    <row r="65" spans="1:15">
      <c r="C65">
        <f>SUM(D65:J65)</f>
        <v>0</v>
      </c>
      <c r="D65">
        <f>IF($C55=D55,D63,0)</f>
        <v>0</v>
      </c>
      <c r="E65">
        <f>IF(C55=E55,E63,0)</f>
        <v>0</v>
      </c>
      <c r="F65">
        <f>IF(C55=F55,F63,0)</f>
        <v>0</v>
      </c>
      <c r="G65">
        <f>IF(C55=G55,G63,0)</f>
        <v>0</v>
      </c>
      <c r="H65">
        <f>IF(C55=H55,H63,0)</f>
        <v>0</v>
      </c>
      <c r="I65">
        <f>IF(I55=C55,I63,0)</f>
        <v>0</v>
      </c>
      <c r="J65">
        <f>IF(J55=C55,J63,0)</f>
        <v>0</v>
      </c>
      <c r="N65" s="1">
        <f>IF(O65=U$6,T$6,0)</f>
        <v>0</v>
      </c>
      <c r="O65" s="1">
        <f>'Karta przedsięwzięcia termomode'!E$14</f>
        <v>0</v>
      </c>
    </row>
    <row r="66" spans="1:15">
      <c r="N66" s="1">
        <f>IF(O66=U$7,T$7,0)</f>
        <v>0</v>
      </c>
      <c r="O66" s="1">
        <f>'Karta przedsięwzięcia termomode'!E$14</f>
        <v>0</v>
      </c>
    </row>
    <row r="67" spans="1:15">
      <c r="N67" s="1">
        <f>IF(O67=U$8,T$8,0)</f>
        <v>0</v>
      </c>
      <c r="O67" s="1">
        <f>'Karta przedsięwzięcia termomode'!E$14</f>
        <v>0</v>
      </c>
    </row>
    <row r="68" spans="1:15">
      <c r="N68" s="1">
        <f>IF(O68=U$9,T$9,0)</f>
        <v>0</v>
      </c>
      <c r="O68" s="1">
        <f>'Karta przedsięwzięcia termomode'!E$14</f>
        <v>0</v>
      </c>
    </row>
    <row r="69" spans="1:15">
      <c r="B69" t="s">
        <v>64</v>
      </c>
      <c r="G69" t="s">
        <v>66</v>
      </c>
      <c r="N69" s="1">
        <f>IF(O69=U$10,T$10,0)</f>
        <v>0</v>
      </c>
      <c r="O69" s="1">
        <f>'Karta przedsięwzięcia termomode'!E$14</f>
        <v>0</v>
      </c>
    </row>
    <row r="70" spans="1:15" s="12" customFormat="1">
      <c r="A70" s="12" t="s">
        <v>59</v>
      </c>
      <c r="C70" s="12">
        <f>('Karta przedsięwzięcia termomode'!B11-'Karta przedsięwzięcia termomode'!B16)*'Karta przedsięwzięcia termomode'!B12*przeliczniki!F12*0.024</f>
        <v>0</v>
      </c>
      <c r="D70" s="12">
        <f>IF('Karta przedsięwzięcia termomode'!B10=przeliczniki!B$2,0,C70)</f>
        <v>0</v>
      </c>
      <c r="E70" s="12">
        <f>IF('Karta przedsięwzięcia termomode'!B14=przeliczniki!O1,0,C70)</f>
        <v>0</v>
      </c>
      <c r="G70" s="12">
        <f>IF(D70=0,0,IF(E70=0,0,E70))</f>
        <v>0</v>
      </c>
      <c r="N70" s="1">
        <f>IF(O70=U$11,T$11,0)</f>
        <v>0</v>
      </c>
      <c r="O70" s="1">
        <f>'Karta przedsięwzięcia termomode'!E$14</f>
        <v>0</v>
      </c>
    </row>
    <row r="71" spans="1:15" s="12" customFormat="1">
      <c r="A71" s="12" t="s">
        <v>60</v>
      </c>
      <c r="C71" s="12">
        <f>('Karta przedsięwzięcia termomode'!C11-'Karta przedsięwzięcia termomode'!C16)*'Karta przedsięwzięcia termomode'!C12*przeliczniki!F12*0.024</f>
        <v>0</v>
      </c>
      <c r="D71" s="12">
        <f>IF('Karta przedsięwzięcia termomode'!C10=przeliczniki!B2,0,C71)</f>
        <v>0</v>
      </c>
      <c r="E71" s="12">
        <f>IF('Karta przedsięwzięcia termomode'!C14=przeliczniki!O1,0,C71)</f>
        <v>0</v>
      </c>
      <c r="G71" s="12">
        <f t="shared" ref="G71:G72" si="11">IF(D71=0,0,IF(E71=0,0,E71))</f>
        <v>0</v>
      </c>
      <c r="N71" s="1">
        <f>IF(O71=U$12,T$12,0)</f>
        <v>0</v>
      </c>
      <c r="O71" s="1">
        <f>'Karta przedsięwzięcia termomode'!E$14</f>
        <v>0</v>
      </c>
    </row>
    <row r="72" spans="1:15" s="12" customFormat="1">
      <c r="A72" s="12" t="s">
        <v>65</v>
      </c>
      <c r="C72" s="12">
        <f>('Karta przedsięwzięcia termomode'!D11-'Karta przedsięwzięcia termomode'!D16)*'Karta przedsięwzięcia termomode'!D12*przeliczniki!F12*0.024</f>
        <v>0</v>
      </c>
      <c r="D72" s="12">
        <f>IF('Karta przedsięwzięcia termomode'!D10=przeliczniki!B2,0,C72)</f>
        <v>0</v>
      </c>
      <c r="E72" s="12">
        <f>IF('Karta przedsięwzięcia termomode'!D14=przeliczniki!O1,0,C72)</f>
        <v>0</v>
      </c>
      <c r="G72" s="12">
        <f t="shared" si="11"/>
        <v>0</v>
      </c>
      <c r="N72" s="1">
        <f>IF(O72=U$13,T$13,0)</f>
        <v>0</v>
      </c>
      <c r="O72" s="1">
        <f>'Karta przedsięwzięcia termomode'!E$14</f>
        <v>0</v>
      </c>
    </row>
    <row r="73" spans="1:15" s="12" customFormat="1">
      <c r="A73" s="12" t="s">
        <v>114</v>
      </c>
      <c r="C73" s="12">
        <f>('Karta przedsięwzięcia termomode'!E11-'Karta przedsięwzięcia termomode'!E16)*'Karta przedsięwzięcia termomode'!E12*przeliczniki!F12*0.024</f>
        <v>0</v>
      </c>
      <c r="D73" s="12">
        <f>IF('Karta przedsięwzięcia termomode'!E10=przeliczniki!B3,0,C73)</f>
        <v>0</v>
      </c>
      <c r="E73" s="12">
        <f>IF('Karta przedsięwzięcia termomode'!E14=przeliczniki!U2,0,C73)</f>
        <v>0</v>
      </c>
      <c r="G73" s="12">
        <f t="shared" ref="G73" si="12">IF(D73=0,0,IF(E73=0,0,E73))</f>
        <v>0</v>
      </c>
      <c r="N73" s="1"/>
      <c r="O73" s="1"/>
    </row>
    <row r="74" spans="1:15" s="12" customFormat="1">
      <c r="A74" s="12" t="str">
        <f>B8</f>
        <v>okna i drzwi jednoszybowe</v>
      </c>
      <c r="C74" s="12">
        <f>(5.1-'Karta przedsięwzięcia termomode'!C20)*'Karta przedsięwzięcia termomode'!B20*przeliczniki!F$12*0.024</f>
        <v>0</v>
      </c>
      <c r="D74" s="12">
        <f>IF('Karta przedsięwzięcia termomode'!C20&gt;5.1,0,C74)</f>
        <v>0</v>
      </c>
      <c r="G74" s="12">
        <f>IF(D74=0,0,D74)</f>
        <v>0</v>
      </c>
      <c r="N74">
        <f>SUM(N61:N72)</f>
        <v>0</v>
      </c>
      <c r="O74" s="1">
        <f>'Karta przedsięwzięcia termomode'!E$14</f>
        <v>0</v>
      </c>
    </row>
    <row r="75" spans="1:15" s="12" customFormat="1">
      <c r="A75" s="12" t="str">
        <f>B9</f>
        <v>okna i drzwi balkonowe dwuszybowe, trzyszybowe</v>
      </c>
      <c r="C75" s="12">
        <f>(2.6-'Karta przedsięwzięcia termomode'!C21)*'Karta przedsięwzięcia termomode'!B21*przeliczniki!F$12*0.024</f>
        <v>0</v>
      </c>
      <c r="D75" s="12">
        <f>IF('Karta przedsięwzięcia termomode'!C21&gt;2.6,0,C75)</f>
        <v>0</v>
      </c>
      <c r="G75" s="12">
        <f t="shared" ref="G75:G76" si="13">IF(D75=0,0,D75)</f>
        <v>0</v>
      </c>
      <c r="N75"/>
      <c r="O75"/>
    </row>
    <row r="76" spans="1:15" s="12" customFormat="1">
      <c r="A76" s="12" t="str">
        <f>B10</f>
        <v>drzwi zewnętrzne</v>
      </c>
      <c r="C76" s="12">
        <f>(2.6-'Karta przedsięwzięcia termomode'!C22)*'Karta przedsięwzięcia termomode'!B22*przeliczniki!F$12*0.024</f>
        <v>0</v>
      </c>
      <c r="D76" s="12">
        <f>IF('Karta przedsięwzięcia termomode'!C22&gt;2.6,0,C76)</f>
        <v>0</v>
      </c>
      <c r="G76" s="12">
        <f t="shared" si="13"/>
        <v>0</v>
      </c>
    </row>
    <row r="77" spans="1:15">
      <c r="G77">
        <f>SUM(G70:G76)</f>
        <v>0</v>
      </c>
      <c r="N77" s="12"/>
      <c r="O77" s="12"/>
    </row>
    <row r="78" spans="1:15">
      <c r="N78" s="12"/>
      <c r="O78" s="12"/>
    </row>
    <row r="79" spans="1:15">
      <c r="N79" s="12"/>
      <c r="O79" s="12"/>
    </row>
    <row r="80" spans="1:15">
      <c r="A80" t="s">
        <v>24</v>
      </c>
      <c r="N80" s="12"/>
      <c r="O80" s="12"/>
    </row>
    <row r="81" spans="1:16">
      <c r="D81" t="s">
        <v>30</v>
      </c>
      <c r="E81" t="s">
        <v>31</v>
      </c>
      <c r="F81" t="s">
        <v>32</v>
      </c>
      <c r="G81" t="s">
        <v>33</v>
      </c>
      <c r="H81" t="s">
        <v>34</v>
      </c>
      <c r="N81" s="12"/>
      <c r="O81" s="12"/>
      <c r="P81">
        <v>0.9</v>
      </c>
    </row>
    <row r="82" spans="1:16">
      <c r="A82">
        <v>1</v>
      </c>
      <c r="B82" t="s">
        <v>25</v>
      </c>
      <c r="D82">
        <v>0</v>
      </c>
      <c r="E82">
        <v>1.2999999999999999E-4</v>
      </c>
      <c r="F82">
        <v>1.0000000000000001E-5</v>
      </c>
      <c r="G82">
        <v>0</v>
      </c>
      <c r="H82">
        <v>0.25330999999999998</v>
      </c>
      <c r="N82" s="12"/>
      <c r="O82" s="12"/>
      <c r="P82">
        <v>0.9</v>
      </c>
    </row>
    <row r="83" spans="1:16">
      <c r="A83">
        <v>2</v>
      </c>
      <c r="B83" t="s">
        <v>26</v>
      </c>
      <c r="D83">
        <v>6.3000000000000003E-4</v>
      </c>
      <c r="E83">
        <v>3.6999999999999999E-4</v>
      </c>
      <c r="F83">
        <v>5.0000000000000002E-5</v>
      </c>
      <c r="G83">
        <v>0</v>
      </c>
      <c r="H83">
        <v>0.34227000000000002</v>
      </c>
      <c r="P83">
        <v>0.6</v>
      </c>
    </row>
    <row r="84" spans="1:16">
      <c r="A84">
        <v>3</v>
      </c>
      <c r="B84" t="s">
        <v>27</v>
      </c>
      <c r="D84">
        <v>2.7399999999999998E-3</v>
      </c>
      <c r="E84">
        <v>2.0400000000000001E-3</v>
      </c>
      <c r="F84">
        <v>8.2699999999999996E-3</v>
      </c>
      <c r="G84">
        <v>1.038E-2</v>
      </c>
      <c r="H84">
        <v>0.55196999999999996</v>
      </c>
      <c r="P84">
        <v>0.7</v>
      </c>
    </row>
    <row r="85" spans="1:16">
      <c r="A85">
        <v>4</v>
      </c>
      <c r="B85" t="s">
        <v>28</v>
      </c>
      <c r="D85">
        <v>2.3400000000000001E-3</v>
      </c>
      <c r="E85">
        <v>5.5999999999999995E-4</v>
      </c>
      <c r="F85">
        <v>1.6910000000000001E-2</v>
      </c>
      <c r="G85">
        <v>5.8E-4</v>
      </c>
      <c r="H85">
        <v>0.34172000000000002</v>
      </c>
      <c r="P85">
        <v>0.8</v>
      </c>
    </row>
    <row r="86" spans="1:16">
      <c r="A86">
        <v>5</v>
      </c>
      <c r="B86" t="s">
        <v>29</v>
      </c>
      <c r="D86">
        <v>4.0000000000000003E-5</v>
      </c>
      <c r="E86">
        <v>3.1E-4</v>
      </c>
      <c r="F86">
        <v>8.6300000000000005E-3</v>
      </c>
      <c r="G86">
        <v>1.2999999999999999E-4</v>
      </c>
      <c r="H86">
        <v>0.38129000000000002</v>
      </c>
      <c r="P86">
        <v>0.3</v>
      </c>
    </row>
    <row r="87" spans="1:16">
      <c r="N87">
        <v>1</v>
      </c>
      <c r="O87" t="s">
        <v>25</v>
      </c>
      <c r="P87">
        <v>0.7</v>
      </c>
    </row>
    <row r="88" spans="1:16">
      <c r="D88" t="e">
        <f>VLOOKUP(A95,A82:H86,4)</f>
        <v>#N/A</v>
      </c>
      <c r="E88" t="e">
        <f>VLOOKUP(A95,A82:H86,5)</f>
        <v>#N/A</v>
      </c>
      <c r="F88" t="e">
        <f>VLOOKUP(A95,A82:H86,6)</f>
        <v>#N/A</v>
      </c>
      <c r="G88" t="e">
        <f>VLOOKUP(A95,A82:H86,7)</f>
        <v>#N/A</v>
      </c>
      <c r="H88" t="e">
        <f>VLOOKUP(A95,A82:H86,8)</f>
        <v>#N/A</v>
      </c>
      <c r="N88">
        <v>2</v>
      </c>
      <c r="O88" t="s">
        <v>35</v>
      </c>
      <c r="P88">
        <v>0.8</v>
      </c>
    </row>
    <row r="89" spans="1:16">
      <c r="N89">
        <v>3</v>
      </c>
      <c r="O89" t="s">
        <v>36</v>
      </c>
      <c r="P89">
        <f>SUM(N96:N103)</f>
        <v>0</v>
      </c>
    </row>
    <row r="90" spans="1:16">
      <c r="A90">
        <f>IF(B90='Karta przedsięwzięcia termomode'!$B$6,A82,0)</f>
        <v>0</v>
      </c>
      <c r="B90" t="str">
        <f>B82</f>
        <v>kotły gazowe</v>
      </c>
      <c r="N90">
        <v>4</v>
      </c>
      <c r="O90" t="s">
        <v>37</v>
      </c>
    </row>
    <row r="91" spans="1:16">
      <c r="A91">
        <f>IF(B91='Karta przedsięwzięcia termomode'!$B$6,A83,0)</f>
        <v>0</v>
      </c>
      <c r="B91" t="str">
        <f t="shared" ref="B91:B94" si="14">B83</f>
        <v>kotły olejowe (olej opałowy lekki)</v>
      </c>
      <c r="N91">
        <v>5</v>
      </c>
      <c r="O91" t="s">
        <v>38</v>
      </c>
    </row>
    <row r="92" spans="1:16">
      <c r="A92">
        <f>IF(B92='Karta przedsięwzięcia termomode'!$B$6,A84,0)</f>
        <v>0</v>
      </c>
      <c r="B92" t="str">
        <f t="shared" si="14"/>
        <v>kotły węglowe (węgiel kamienny)</v>
      </c>
      <c r="N92">
        <v>6</v>
      </c>
      <c r="O92" t="s">
        <v>39</v>
      </c>
    </row>
    <row r="93" spans="1:16">
      <c r="A93">
        <f>IF(B93='Karta przedsięwzięcia termomode'!$B$6,A85,0)</f>
        <v>0</v>
      </c>
      <c r="B93" t="str">
        <f t="shared" si="14"/>
        <v>sieć miejska zasilana kotłami węglowymi</v>
      </c>
      <c r="N93">
        <v>7</v>
      </c>
      <c r="O93" t="s">
        <v>40</v>
      </c>
    </row>
    <row r="94" spans="1:16">
      <c r="A94">
        <f>IF(B94='Karta przedsięwzięcia termomode'!$B$6,A86,0)</f>
        <v>0</v>
      </c>
      <c r="B94" t="str">
        <f t="shared" si="14"/>
        <v>kotły na biomase</v>
      </c>
      <c r="N94">
        <v>8</v>
      </c>
      <c r="O94" t="s">
        <v>41</v>
      </c>
    </row>
    <row r="95" spans="1:16">
      <c r="A95">
        <f>SUM(A90:A94)</f>
        <v>0</v>
      </c>
    </row>
    <row r="96" spans="1:16">
      <c r="N96">
        <f>IF('Karta przedsięwzięcia termomode'!$B$7=przeliczniki!O96,P81,0)</f>
        <v>0</v>
      </c>
      <c r="O96" t="str">
        <f>O87</f>
        <v>kotły gazowe</v>
      </c>
    </row>
    <row r="97" spans="1:15">
      <c r="N97">
        <f>IF('Karta przedsięwzięcia termomode'!$B$7=przeliczniki!O97,P82,0)</f>
        <v>0</v>
      </c>
      <c r="O97" t="str">
        <f t="shared" ref="O97:O104" si="15">O88</f>
        <v>kotły olejowe</v>
      </c>
    </row>
    <row r="98" spans="1:15">
      <c r="N98">
        <f>IF('Karta przedsięwzięcia termomode'!$B$7=przeliczniki!O98,P83,0)</f>
        <v>0</v>
      </c>
      <c r="O98" t="str">
        <f t="shared" si="15"/>
        <v>kotły węglowe wyprodukowane przed 1980 r.</v>
      </c>
    </row>
    <row r="99" spans="1:15">
      <c r="C99" t="s">
        <v>33</v>
      </c>
      <c r="D99" t="s">
        <v>30</v>
      </c>
      <c r="E99" t="s">
        <v>31</v>
      </c>
      <c r="F99" t="s">
        <v>34</v>
      </c>
      <c r="N99">
        <f>IF('Karta przedsięwzięcia termomode'!$B$7=przeliczniki!O99,P84,0)</f>
        <v>0</v>
      </c>
      <c r="O99" t="str">
        <f t="shared" si="15"/>
        <v>kotły węglowe wyprodukowane w latach 1980-2000</v>
      </c>
    </row>
    <row r="100" spans="1:15">
      <c r="N100">
        <f>IF('Karta przedsięwzięcia termomode'!$B$7=przeliczniki!O100,P85,0)</f>
        <v>0</v>
      </c>
      <c r="O100" t="str">
        <f t="shared" si="15"/>
        <v>kotły węglowe i na biomasę wyprodukowane po 2000 roku</v>
      </c>
    </row>
    <row r="101" spans="1:15">
      <c r="A101">
        <f>IF('Efekty ekologiczne'!$B$28=przeliczniki!B101,1,0)</f>
        <v>0</v>
      </c>
      <c r="B101" t="s">
        <v>79</v>
      </c>
      <c r="C101">
        <v>21.6</v>
      </c>
      <c r="D101">
        <v>7.05</v>
      </c>
      <c r="E101">
        <v>0</v>
      </c>
      <c r="F101">
        <v>1104</v>
      </c>
      <c r="N101">
        <f>IF('Karta przedsięwzięcia termomode'!$B$7=przeliczniki!O101,P86,0)</f>
        <v>0</v>
      </c>
      <c r="O101" t="str">
        <f t="shared" si="15"/>
        <v>kotły elektryczne</v>
      </c>
    </row>
    <row r="102" spans="1:15">
      <c r="A102">
        <f>IF('Efekty ekologiczne'!$B$28=przeliczniki!B102,1,0)</f>
        <v>0</v>
      </c>
      <c r="B102" t="s">
        <v>80</v>
      </c>
      <c r="C102">
        <v>22.5</v>
      </c>
      <c r="D102">
        <v>8</v>
      </c>
      <c r="E102">
        <v>0.4</v>
      </c>
      <c r="F102">
        <v>1474</v>
      </c>
      <c r="N102">
        <f>IF('Karta przedsięwzięcia termomode'!$B$7=przeliczniki!O102,P87,0)</f>
        <v>0</v>
      </c>
      <c r="O102" t="str">
        <f t="shared" si="15"/>
        <v>sieć cieplna zasilana z kotłowni węglowej</v>
      </c>
    </row>
    <row r="103" spans="1:15">
      <c r="A103">
        <f>IF('Efekty ekologiczne'!$B$28=przeliczniki!B103,1,0)</f>
        <v>0</v>
      </c>
      <c r="B103" t="s">
        <v>81</v>
      </c>
      <c r="C103">
        <v>22.5</v>
      </c>
      <c r="D103">
        <v>8</v>
      </c>
      <c r="E103">
        <v>1</v>
      </c>
      <c r="F103">
        <v>0</v>
      </c>
      <c r="N103">
        <f>IF('Karta przedsięwzięcia termomode'!$B$7=przeliczniki!O103,P88,0)</f>
        <v>0</v>
      </c>
      <c r="O103" t="str">
        <f t="shared" si="15"/>
        <v>sieć cieplna zasilana z kotłowni gazowej</v>
      </c>
    </row>
    <row r="104" spans="1:15">
      <c r="A104">
        <f>IF('Efekty ekologiczne'!$B$28=przeliczniki!B104,1,0)</f>
        <v>0</v>
      </c>
      <c r="B104" t="s">
        <v>82</v>
      </c>
      <c r="C104">
        <v>16.88</v>
      </c>
      <c r="D104">
        <v>7.86</v>
      </c>
      <c r="E104">
        <v>0</v>
      </c>
      <c r="F104">
        <v>2446</v>
      </c>
      <c r="O104">
        <f t="shared" si="15"/>
        <v>0</v>
      </c>
    </row>
    <row r="105" spans="1:15">
      <c r="A105">
        <f>IF('Efekty ekologiczne'!$B$28=przeliczniki!B105,1,0)</f>
        <v>0</v>
      </c>
      <c r="B105" t="s">
        <v>83</v>
      </c>
      <c r="C105">
        <v>5.63</v>
      </c>
      <c r="D105">
        <v>2</v>
      </c>
      <c r="E105">
        <v>0.25</v>
      </c>
      <c r="F105">
        <v>612</v>
      </c>
    </row>
    <row r="106" spans="1:15">
      <c r="A106">
        <f>IF('Efekty ekologiczne'!$B$28=przeliczniki!B106,1,0)</f>
        <v>0</v>
      </c>
      <c r="B106" t="s">
        <v>84</v>
      </c>
      <c r="C106">
        <v>0.18</v>
      </c>
      <c r="D106">
        <v>0.19</v>
      </c>
      <c r="E106">
        <v>0.5</v>
      </c>
      <c r="F106">
        <v>269</v>
      </c>
    </row>
    <row r="107" spans="1:15">
      <c r="A107">
        <f>IF('Efekty ekologiczne'!$B$28=przeliczniki!B107,1,0)</f>
        <v>0</v>
      </c>
      <c r="B107" t="s">
        <v>85</v>
      </c>
      <c r="C107">
        <v>0</v>
      </c>
      <c r="D107">
        <v>0</v>
      </c>
      <c r="E107">
        <v>0.13</v>
      </c>
      <c r="F107">
        <v>202</v>
      </c>
    </row>
    <row r="108" spans="1:15">
      <c r="A108">
        <f>IF('Efekty ekologiczne'!$B$28=przeliczniki!B108,1,0)</f>
        <v>0</v>
      </c>
      <c r="B108" t="s">
        <v>86</v>
      </c>
      <c r="C108">
        <v>0.45</v>
      </c>
      <c r="D108">
        <v>0.01</v>
      </c>
      <c r="E108">
        <v>0.1</v>
      </c>
      <c r="F108">
        <v>0</v>
      </c>
    </row>
    <row r="111" spans="1:15" ht="15.75" thickBot="1"/>
    <row r="112" spans="1:15" ht="63" thickTop="1" thickBot="1">
      <c r="B112" s="16" t="s">
        <v>88</v>
      </c>
      <c r="C112" s="17" t="s">
        <v>89</v>
      </c>
    </row>
    <row r="113" spans="1:4" ht="16.5" thickTop="1" thickBot="1">
      <c r="B113" s="30" t="s">
        <v>104</v>
      </c>
      <c r="C113" s="31"/>
    </row>
    <row r="114" spans="1:4" ht="15.75" thickTop="1">
      <c r="A114">
        <f>IF('Efekty ekologiczne'!$B$5=przeliczniki!B114,1,0)</f>
        <v>0</v>
      </c>
      <c r="B114" s="18" t="s">
        <v>90</v>
      </c>
      <c r="C114" s="19">
        <v>55.82</v>
      </c>
      <c r="D114">
        <f>A114*C114</f>
        <v>0</v>
      </c>
    </row>
    <row r="115" spans="1:4">
      <c r="A115">
        <f>IF('Efekty ekologiczne'!$B$5=przeliczniki!B115,1,0)</f>
        <v>0</v>
      </c>
      <c r="B115" s="20" t="s">
        <v>91</v>
      </c>
      <c r="C115" s="21">
        <v>76.59</v>
      </c>
      <c r="D115">
        <f t="shared" ref="D115:D120" si="16">A115*C115</f>
        <v>0</v>
      </c>
    </row>
    <row r="116" spans="1:4">
      <c r="A116">
        <f>IF('Efekty ekologiczne'!$B$5=przeliczniki!B116,1,0)</f>
        <v>0</v>
      </c>
      <c r="B116" s="20" t="s">
        <v>92</v>
      </c>
      <c r="C116" s="21">
        <v>92.71</v>
      </c>
      <c r="D116">
        <f t="shared" si="16"/>
        <v>0</v>
      </c>
    </row>
    <row r="117" spans="1:4">
      <c r="A117">
        <f>IF('Efekty ekologiczne'!$B$5=przeliczniki!B117,1,0)</f>
        <v>0</v>
      </c>
      <c r="B117" s="20" t="s">
        <v>93</v>
      </c>
      <c r="C117" s="22">
        <f>0.812*1000/3.6</f>
        <v>225.55555555555554</v>
      </c>
      <c r="D117">
        <f t="shared" si="16"/>
        <v>0</v>
      </c>
    </row>
    <row r="118" spans="1:4">
      <c r="A118">
        <f>IF('Efekty ekologiczne'!$B$5=przeliczniki!B118,1,0)</f>
        <v>0</v>
      </c>
      <c r="B118" s="20" t="s">
        <v>94</v>
      </c>
      <c r="C118" s="23">
        <v>62.44</v>
      </c>
      <c r="D118">
        <f t="shared" si="16"/>
        <v>0</v>
      </c>
    </row>
    <row r="119" spans="1:4">
      <c r="A119">
        <f>IF('Efekty ekologiczne'!$B$5=przeliczniki!B119,1,0)</f>
        <v>0</v>
      </c>
      <c r="B119" s="20" t="s">
        <v>95</v>
      </c>
      <c r="C119" s="23">
        <v>101.57</v>
      </c>
      <c r="D119">
        <f t="shared" si="16"/>
        <v>0</v>
      </c>
    </row>
    <row r="120" spans="1:4" ht="15.75" thickBot="1">
      <c r="A120">
        <f>IF('Efekty ekologiczne'!$B$5=przeliczniki!B120,1,0)</f>
        <v>0</v>
      </c>
      <c r="B120" s="24" t="s">
        <v>96</v>
      </c>
      <c r="C120" s="25">
        <f>30%*C114+55%*C116+15%*C117</f>
        <v>101.56983333333332</v>
      </c>
      <c r="D120">
        <f t="shared" si="16"/>
        <v>0</v>
      </c>
    </row>
    <row r="121" spans="1:4" ht="15.75" thickTop="1">
      <c r="D121">
        <f>SUM(D114:D120)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Karta przedsięwzięcia termomode</vt:lpstr>
      <vt:lpstr>Efekty ekologiczne</vt:lpstr>
      <vt:lpstr>przeliczniki</vt:lpstr>
      <vt:lpstr>'Karta przedsięwzięcia termomode'!Obszar_wydruku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Chełminiak</dc:creator>
  <cp:lastModifiedBy>Maciej Szadkowski</cp:lastModifiedBy>
  <cp:lastPrinted>2017-03-10T09:36:43Z</cp:lastPrinted>
  <dcterms:created xsi:type="dcterms:W3CDTF">2016-05-18T10:13:35Z</dcterms:created>
  <dcterms:modified xsi:type="dcterms:W3CDTF">2017-03-13T09:20:25Z</dcterms:modified>
</cp:coreProperties>
</file>